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4" activeTab="0"/>
  </bookViews>
  <sheets>
    <sheet name="Załącznik Nr 2" sheetId="1" r:id="rId1"/>
  </sheets>
  <definedNames>
    <definedName name="Excel_BuiltIn_Print_Area_1">'Załącznik Nr 2'!$A$2:$F$195</definedName>
    <definedName name="_xlnm.Print_Area" localSheetId="0">'Załącznik Nr 2'!$A$1:$F$195</definedName>
    <definedName name="_xlnm.Print_Titles" localSheetId="0">'Załącznik Nr 2'!$9:$12</definedName>
  </definedNames>
  <calcPr fullCalcOnLoad="1"/>
</workbook>
</file>

<file path=xl/sharedStrings.xml><?xml version="1.0" encoding="utf-8"?>
<sst xmlns="http://schemas.openxmlformats.org/spreadsheetml/2006/main" count="246" uniqueCount="157">
  <si>
    <t xml:space="preserve">                Załącznik nr 2 </t>
  </si>
  <si>
    <t>do Uchwały Budżetowej</t>
  </si>
  <si>
    <t xml:space="preserve">                                  </t>
  </si>
  <si>
    <t>Dział</t>
  </si>
  <si>
    <t>Rozdział</t>
  </si>
  <si>
    <t>Nazwa działu i rozdziału</t>
  </si>
  <si>
    <t>Ogółem</t>
  </si>
  <si>
    <t>w tym :</t>
  </si>
  <si>
    <t>bieżące</t>
  </si>
  <si>
    <t>majątkowe</t>
  </si>
  <si>
    <t>WYDATKI GMINY</t>
  </si>
  <si>
    <t>010</t>
  </si>
  <si>
    <t>-</t>
  </si>
  <si>
    <t>Rolnictwo i łowiectwo</t>
  </si>
  <si>
    <t>01030</t>
  </si>
  <si>
    <t>Izby rolnicze</t>
  </si>
  <si>
    <t>01095</t>
  </si>
  <si>
    <t>Pozostała działalność</t>
  </si>
  <si>
    <t>Przetwórstwo przemysłowe</t>
  </si>
  <si>
    <t>Rozwój przedsiębiorczości</t>
  </si>
  <si>
    <t>Wytwarzanie i zaopatrywanie w energię elektryczną, gaz i wodę</t>
  </si>
  <si>
    <t>Dostarczanie wody</t>
  </si>
  <si>
    <t>Handel</t>
  </si>
  <si>
    <t>Transport i łączność</t>
  </si>
  <si>
    <t>Lokalny transport zbiorowy</t>
  </si>
  <si>
    <t>Drogi publiczne gminne</t>
  </si>
  <si>
    <t>Drogi wewnętrzne</t>
  </si>
  <si>
    <t>Gospodarka mieszkaniowa</t>
  </si>
  <si>
    <t>Gospodarka gruntami i nieruchomościami</t>
  </si>
  <si>
    <t>Towarzystwa budownictwa społecznego</t>
  </si>
  <si>
    <t>Działalność usługowa</t>
  </si>
  <si>
    <t>Plany zagospodarowania przestrzennego</t>
  </si>
  <si>
    <t>Opracowania geodezyjne i kartograficzne</t>
  </si>
  <si>
    <t>Cmentarze</t>
  </si>
  <si>
    <t>Informatyka</t>
  </si>
  <si>
    <t>Administracja publiczna</t>
  </si>
  <si>
    <t>Urzędy wojewódzkie</t>
  </si>
  <si>
    <t>Starostwa powiatowe</t>
  </si>
  <si>
    <t>Rady miast na prawach powiatu</t>
  </si>
  <si>
    <t>Urzędy miast na prawach powiatu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</si>
  <si>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</si>
  <si>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</si>
  <si>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</si>
  <si>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</si>
  <si>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</si>
  <si>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Obrona cywilna</t>
  </si>
  <si>
    <t>Straż Miejska</t>
  </si>
  <si>
    <t>Zarządzanie kryzysowe</t>
  </si>
  <si>
    <t>Obsługa długu publicznego</t>
  </si>
  <si>
    <t>Obsługa zadłużenia zagranicznego, należności i innych operacji zagranicznych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</si>
  <si>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</si>
  <si>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</si>
  <si>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Różne rozliczenia</t>
  </si>
  <si>
    <t>Rezerwy ogólne i celowe</t>
  </si>
  <si>
    <t>Część równoważąca subwencji ogólnej dla gmin</t>
  </si>
  <si>
    <t>Oświata i wychowanie</t>
  </si>
  <si>
    <t>Szkoły podstawowe</t>
  </si>
  <si>
    <t>Szkoły podstawowe specjalne</t>
  </si>
  <si>
    <t>Przedszkola</t>
  </si>
  <si>
    <t>Gimnazja</t>
  </si>
  <si>
    <t>Zespoły obsługi ekonomiczno-administracyjnej szkół</t>
  </si>
  <si>
    <t>Szkoły zawodowe</t>
  </si>
  <si>
    <t>Dokształcanie i doskonalenie nauczycieli</t>
  </si>
  <si>
    <t>Szkolnictwo wyższe</t>
  </si>
  <si>
    <t>Działalność dydaktyczna</t>
  </si>
  <si>
    <t>Ochrona zdrowia</t>
  </si>
  <si>
    <t>Programy polityki zdrowotnej</t>
  </si>
  <si>
    <t>Zwalczanie narkomanii</t>
  </si>
  <si>
    <t>Przeciwdziałanie alkoholizmowi</t>
  </si>
  <si>
    <t>Izby wytrzeźwień</t>
  </si>
  <si>
    <t>Pomoc społeczna</t>
  </si>
  <si>
    <t>Placówki opiekuńczo-wychowawcze</t>
  </si>
  <si>
    <t>Ośrodki wsparcia</t>
  </si>
  <si>
    <t>Zadania w zakresie przedziwdziałania przemocy w rodzinie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</si>
  <si>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</si>
  <si>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</si>
  <si>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</si>
  <si>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</si>
  <si>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</si>
  <si>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</si>
  <si>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</si>
  <si>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</si>
  <si>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Żłobki</t>
  </si>
  <si>
    <t>Edukacyjna opieka wychowawcza</t>
  </si>
  <si>
    <t>Świetlice szkolne</t>
  </si>
  <si>
    <t>Kolonie i obozy oraz inne formy wypoczynku dzieci i młodzieży szkolnej, a także szkolenia młodzieży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</si>
  <si>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</si>
  <si>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</si>
  <si>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</si>
  <si>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</si>
  <si>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</si>
  <si>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</si>
  <si>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</si>
  <si>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</si>
  <si>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</si>
  <si>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Pozostałe zadania w zakresie kultury</t>
  </si>
  <si>
    <t>Filharmonie, orkiestry, chóry i kapele</t>
  </si>
  <si>
    <t>Domy i ośrodki kultury, świetlice i kluby</t>
  </si>
  <si>
    <t>Ochrona zabytków i opieka nad zabytkami</t>
  </si>
  <si>
    <t>Ogrody botaniczne i zoologiczne oraz naturalne obszary i obiekty chronionej przyrody</t>
  </si>
  <si>
    <t>Ogrody botaniczne i zoologiczne</t>
  </si>
  <si>
    <t>Obiekty sportowe</t>
  </si>
  <si>
    <t>Ogółem wydatki gminy</t>
  </si>
  <si>
    <t>WYDATKI POWIATU</t>
  </si>
  <si>
    <t>020</t>
  </si>
  <si>
    <t>Leśnictwo</t>
  </si>
  <si>
    <t>02001</t>
  </si>
  <si>
    <t>Gospodarka leśna</t>
  </si>
  <si>
    <t>02002</t>
  </si>
  <si>
    <t>Nadzór nad gospodarką leśną</t>
  </si>
  <si>
    <t>Drogi publiczne w miastach na prawach powiatu</t>
  </si>
  <si>
    <t>Turystyka</t>
  </si>
  <si>
    <t>Zadania w zakresie upowszechniania turystyki</t>
  </si>
  <si>
    <t>Prace geodezyjne i kartograficzne (nieinwestycyjne)</t>
  </si>
  <si>
    <t>Nadzór budowlany</t>
  </si>
  <si>
    <t>Kwalifikacja wojskowa</t>
  </si>
  <si>
    <t>Komendy wojewódzkie Policji</t>
  </si>
  <si>
    <t>Komendy powiatowe Policji</t>
  </si>
  <si>
    <t>Komendy wojewódzkie Państwowej Straży Pożarnej</t>
  </si>
  <si>
    <t>Komendy powiatowe Państwowej Straży Pożarnej</t>
  </si>
  <si>
    <t>Część równoważąca subwencji ogólnej dla powiatów</t>
  </si>
  <si>
    <t>Gimnazja specjalne</t>
  </si>
  <si>
    <t>Dowożenie uczniów do szkół</t>
  </si>
  <si>
    <t>Licea ogólnokształcące</t>
  </si>
  <si>
    <t>Licea profilowane</t>
  </si>
  <si>
    <t>Szkoły artystyczne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</si>
  <si>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</si>
  <si>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</si>
  <si>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Domy pomocy społecznej</t>
  </si>
  <si>
    <t>Rodziny zastępcze</t>
  </si>
  <si>
    <t>Jednostki specjalistycznego poradnictwa, mieszkania chronione i ośrodki interwencji kryzysowej</t>
  </si>
  <si>
    <t>Rehabilitacja zawodowa i społeczna osób niepełnosprawnych</t>
  </si>
  <si>
    <t>Zespoły do spraw orzekania o niepełnosprawności</t>
  </si>
  <si>
    <t>Państwowy Fundusz Rehabilitacji Osób Niepełnosprawnych</t>
  </si>
  <si>
    <t>Powiatowe urzędy pracy</t>
  </si>
  <si>
    <t>Specjalne ośrodki szkolno-wychowawcze</t>
  </si>
  <si>
    <t>Poradnie psychologiczno-pedagogiczne, w tym poradnie specjalistyczne</t>
  </si>
  <si>
    <t>Placówki wychowania pozaszkolnego</t>
  </si>
  <si>
    <t>Internaty i bursy szkolne</t>
  </si>
  <si>
    <t>Zmniejszenie hałasu i wibracji</t>
  </si>
  <si>
    <t>Galerie i biura wystaw artystycznych</t>
  </si>
  <si>
    <t>Biblioteki</t>
  </si>
  <si>
    <t>Ogółem wydatki powiatu</t>
  </si>
  <si>
    <t>Wydatki ogółem (gmina +powiat)</t>
  </si>
  <si>
    <t>Miasta Płocka na rok 2013</t>
  </si>
  <si>
    <t>WYDATKI BUDŻETU MIASTA PŁOCKA NA 2013 ROK</t>
  </si>
  <si>
    <t>Planowane wydatki na 2013 rok</t>
  </si>
  <si>
    <t>Oddziały przedszkolne w szkołach podstawowych</t>
  </si>
  <si>
    <t>Szkolne schroniska młodzieżowe</t>
  </si>
  <si>
    <t>Kultura fizyczna</t>
  </si>
  <si>
    <t>Zadania w zakresie kultury fizycznej</t>
  </si>
  <si>
    <t>Stołówki szkolne i przedszkolne</t>
  </si>
  <si>
    <t>Szpitale ogólne</t>
  </si>
  <si>
    <t>Inne formy wychowania przedszkolnego</t>
  </si>
  <si>
    <t>Wspieranie rodziny</t>
  </si>
  <si>
    <t>Nr 500/XXX/2012 Rady Miasta Płocka</t>
  </si>
  <si>
    <t>z dnia 28 grudnia 2012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</si>
</sst>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.00\ _z_ł_-;\-* #,##0.00\ _z_ł_-;_-* \-??\ _z_ł_-;_-@_-"/>
  </numFmts>
  <fonts count="15">
    <font>
      <sz val="10"/>
      <name val="Arial"/>
      <family val="2"/>
    </font>
    <font>
      <sz val="11"/>
      <name val="Arial"/>
      <family val="2"/>
    </font>
    <font>
      <b/>
      <sz val="10"/>
      <name val="Arial C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  <font>
      <sz val="10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164" fontId="12" fillId="3" borderId="1" xfId="0" applyNumberFormat="1" applyFont="1" applyFill="1" applyBorder="1" applyAlignment="1">
      <alignment vertical="center"/>
    </xf>
    <xf numFmtId="164" fontId="14" fillId="4" borderId="1" xfId="0" applyNumberFormat="1" applyFont="1" applyFill="1" applyBorder="1" applyAlignment="1">
      <alignment vertical="center"/>
    </xf>
    <xf numFmtId="164" fontId="13" fillId="4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Dziesiętny_Załącznik Nr 2" xfId="17"/>
    <cellStyle name="Normalny_zal_Szczecin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7"/>
  <sheetViews>
    <sheetView tabSelected="1" view="pageBreakPreview" zoomScaleSheetLayoutView="100" workbookViewId="0" topLeftCell="A1">
      <selection activeCell="J14" sqref="J14"/>
    </sheetView>
  </sheetViews>
  <sheetFormatPr defaultColWidth="9.140625" defaultRowHeight="12.75"/>
  <cols>
    <col min="1" max="1" width="6.7109375" style="0" customWidth="1"/>
    <col min="2" max="2" width="8.8515625" style="0" customWidth="1"/>
    <col min="3" max="3" width="35.28125" style="0" customWidth="1"/>
    <col min="4" max="6" width="15.8515625" style="0" bestFit="1" customWidth="1"/>
  </cols>
  <sheetData>
    <row r="1" spans="3:6" ht="15.75" customHeight="1">
      <c r="C1" s="1"/>
      <c r="D1" s="2"/>
      <c r="E1" s="2"/>
      <c r="F1" s="2"/>
    </row>
    <row r="2" spans="3:6" ht="15.75" customHeight="1">
      <c r="C2" s="1"/>
      <c r="D2" s="37" t="s">
        <v>0</v>
      </c>
      <c r="E2" s="37"/>
      <c r="F2" s="37"/>
    </row>
    <row r="3" spans="3:6" ht="15.75" customHeight="1">
      <c r="C3" s="1"/>
      <c r="D3" s="32" t="s">
        <v>1</v>
      </c>
      <c r="E3" s="32"/>
      <c r="F3" s="32"/>
    </row>
    <row r="4" spans="3:6" ht="15.75" customHeight="1">
      <c r="C4" s="3"/>
      <c r="D4" s="32" t="s">
        <v>144</v>
      </c>
      <c r="E4" s="32"/>
      <c r="F4" s="32"/>
    </row>
    <row r="5" spans="3:6" ht="15.75" customHeight="1">
      <c r="C5" s="4"/>
      <c r="D5" s="32" t="s">
        <v>155</v>
      </c>
      <c r="E5" s="32"/>
      <c r="F5" s="32"/>
    </row>
    <row r="6" spans="3:6" ht="15.75" customHeight="1">
      <c r="C6" s="5" t="s">
        <v>2</v>
      </c>
      <c r="D6" s="32" t="s">
        <v>156</v>
      </c>
      <c r="E6" s="32"/>
      <c r="F6" s="32"/>
    </row>
    <row r="7" ht="15.75" customHeight="1">
      <c r="C7" s="5"/>
    </row>
    <row r="8" spans="1:6" ht="44.25" customHeight="1">
      <c r="A8" s="33" t="s">
        <v>145</v>
      </c>
      <c r="B8" s="33"/>
      <c r="C8" s="33"/>
      <c r="D8" s="33"/>
      <c r="E8" s="33"/>
      <c r="F8" s="33"/>
    </row>
    <row r="9" spans="1:6" s="6" customFormat="1" ht="15" customHeight="1">
      <c r="A9" s="34" t="s">
        <v>3</v>
      </c>
      <c r="B9" s="34" t="s">
        <v>4</v>
      </c>
      <c r="C9" s="34" t="s">
        <v>5</v>
      </c>
      <c r="D9" s="35" t="s">
        <v>146</v>
      </c>
      <c r="E9" s="35"/>
      <c r="F9" s="35"/>
    </row>
    <row r="10" spans="1:6" s="6" customFormat="1" ht="15" customHeight="1">
      <c r="A10" s="34"/>
      <c r="B10" s="34"/>
      <c r="C10" s="34"/>
      <c r="D10" s="36" t="s">
        <v>6</v>
      </c>
      <c r="E10" s="34" t="s">
        <v>7</v>
      </c>
      <c r="F10" s="34"/>
    </row>
    <row r="11" spans="1:6" s="6" customFormat="1" ht="30.75" customHeight="1">
      <c r="A11" s="34"/>
      <c r="B11" s="34"/>
      <c r="C11" s="34"/>
      <c r="D11" s="36"/>
      <c r="E11" s="26" t="s">
        <v>8</v>
      </c>
      <c r="F11" s="27" t="s">
        <v>9</v>
      </c>
    </row>
    <row r="12" spans="1:6" s="8" customFormat="1" ht="15.7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 s="8" customFormat="1" ht="21" customHeight="1">
      <c r="A13" s="29" t="s">
        <v>10</v>
      </c>
      <c r="B13" s="29"/>
      <c r="C13" s="29"/>
      <c r="D13" s="29"/>
      <c r="E13" s="29"/>
      <c r="F13" s="29"/>
    </row>
    <row r="14" spans="1:6" ht="30" customHeight="1">
      <c r="A14" s="9" t="s">
        <v>11</v>
      </c>
      <c r="B14" s="9" t="s">
        <v>12</v>
      </c>
      <c r="C14" s="10" t="s">
        <v>13</v>
      </c>
      <c r="D14" s="11">
        <f aca="true" t="shared" si="0" ref="D14:D45">E14+F14</f>
        <v>14800</v>
      </c>
      <c r="E14" s="11">
        <f>E15+E16</f>
        <v>14800</v>
      </c>
      <c r="F14" s="11">
        <f>F15+F16</f>
        <v>0</v>
      </c>
    </row>
    <row r="15" spans="1:6" ht="30" customHeight="1">
      <c r="A15" s="12" t="s">
        <v>11</v>
      </c>
      <c r="B15" s="12" t="s">
        <v>14</v>
      </c>
      <c r="C15" s="13" t="s">
        <v>15</v>
      </c>
      <c r="D15" s="14">
        <f t="shared" si="0"/>
        <v>4800</v>
      </c>
      <c r="E15" s="14">
        <v>4800</v>
      </c>
      <c r="F15" s="14"/>
    </row>
    <row r="16" spans="1:6" ht="30" customHeight="1">
      <c r="A16" s="12" t="s">
        <v>11</v>
      </c>
      <c r="B16" s="12" t="s">
        <v>16</v>
      </c>
      <c r="C16" s="13" t="s">
        <v>17</v>
      </c>
      <c r="D16" s="14">
        <f t="shared" si="0"/>
        <v>10000</v>
      </c>
      <c r="E16" s="14">
        <v>10000</v>
      </c>
      <c r="F16" s="14"/>
    </row>
    <row r="17" spans="1:6" ht="30" customHeight="1">
      <c r="A17" s="9">
        <v>150</v>
      </c>
      <c r="B17" s="9" t="s">
        <v>12</v>
      </c>
      <c r="C17" s="10" t="s">
        <v>18</v>
      </c>
      <c r="D17" s="11">
        <f>E17+F17</f>
        <v>200207</v>
      </c>
      <c r="E17" s="11">
        <f>E18</f>
        <v>78250</v>
      </c>
      <c r="F17" s="11">
        <f>F18</f>
        <v>121957</v>
      </c>
    </row>
    <row r="18" spans="1:6" ht="30" customHeight="1">
      <c r="A18" s="12">
        <v>150</v>
      </c>
      <c r="B18" s="12">
        <v>15011</v>
      </c>
      <c r="C18" s="13" t="s">
        <v>19</v>
      </c>
      <c r="D18" s="14">
        <f>E18+F18</f>
        <v>200207</v>
      </c>
      <c r="E18" s="14">
        <v>78250</v>
      </c>
      <c r="F18" s="14">
        <v>121957</v>
      </c>
    </row>
    <row r="19" spans="1:6" ht="30" customHeight="1">
      <c r="A19" s="9">
        <v>400</v>
      </c>
      <c r="B19" s="9" t="s">
        <v>12</v>
      </c>
      <c r="C19" s="10" t="s">
        <v>20</v>
      </c>
      <c r="D19" s="11">
        <f>E19+F19</f>
        <v>4871207</v>
      </c>
      <c r="E19" s="11">
        <f>E20</f>
        <v>1871207</v>
      </c>
      <c r="F19" s="11">
        <f>F20</f>
        <v>3000000</v>
      </c>
    </row>
    <row r="20" spans="1:6" ht="30" customHeight="1">
      <c r="A20" s="12">
        <v>400</v>
      </c>
      <c r="B20" s="12">
        <v>40002</v>
      </c>
      <c r="C20" s="13" t="s">
        <v>21</v>
      </c>
      <c r="D20" s="14">
        <f t="shared" si="0"/>
        <v>4871207</v>
      </c>
      <c r="E20" s="14">
        <v>1871207</v>
      </c>
      <c r="F20" s="14">
        <v>3000000</v>
      </c>
    </row>
    <row r="21" spans="1:6" ht="30" customHeight="1">
      <c r="A21" s="9">
        <v>500</v>
      </c>
      <c r="B21" s="9" t="s">
        <v>12</v>
      </c>
      <c r="C21" s="10" t="s">
        <v>22</v>
      </c>
      <c r="D21" s="11">
        <f t="shared" si="0"/>
        <v>664000</v>
      </c>
      <c r="E21" s="11">
        <f>E22</f>
        <v>664000</v>
      </c>
      <c r="F21" s="11">
        <f>F22</f>
        <v>0</v>
      </c>
    </row>
    <row r="22" spans="1:6" ht="30" customHeight="1">
      <c r="A22" s="12">
        <v>500</v>
      </c>
      <c r="B22" s="12">
        <v>50095</v>
      </c>
      <c r="C22" s="13" t="s">
        <v>17</v>
      </c>
      <c r="D22" s="14">
        <f t="shared" si="0"/>
        <v>664000</v>
      </c>
      <c r="E22" s="14">
        <v>664000</v>
      </c>
      <c r="F22" s="14"/>
    </row>
    <row r="23" spans="1:6" ht="30" customHeight="1">
      <c r="A23" s="9">
        <v>600</v>
      </c>
      <c r="B23" s="9" t="s">
        <v>12</v>
      </c>
      <c r="C23" s="10" t="s">
        <v>23</v>
      </c>
      <c r="D23" s="11">
        <f t="shared" si="0"/>
        <v>60182352.26</v>
      </c>
      <c r="E23" s="11">
        <f>E24+E25+E26</f>
        <v>27078987.31</v>
      </c>
      <c r="F23" s="11">
        <f>F24+F25+F26</f>
        <v>33103364.95</v>
      </c>
    </row>
    <row r="24" spans="1:6" ht="30" customHeight="1">
      <c r="A24" s="12">
        <v>600</v>
      </c>
      <c r="B24" s="12">
        <v>60004</v>
      </c>
      <c r="C24" s="13" t="s">
        <v>24</v>
      </c>
      <c r="D24" s="14">
        <f t="shared" si="0"/>
        <v>28548586.919999998</v>
      </c>
      <c r="E24" s="14">
        <v>20264987.31</v>
      </c>
      <c r="F24" s="14">
        <v>8283599.61</v>
      </c>
    </row>
    <row r="25" spans="1:6" ht="30" customHeight="1">
      <c r="A25" s="12">
        <v>600</v>
      </c>
      <c r="B25" s="12">
        <v>60016</v>
      </c>
      <c r="C25" s="13" t="s">
        <v>25</v>
      </c>
      <c r="D25" s="14">
        <f t="shared" si="0"/>
        <v>30863765.34</v>
      </c>
      <c r="E25" s="14">
        <v>6514000</v>
      </c>
      <c r="F25" s="17">
        <f>22555765.34+1764000+50000-50000+30000</f>
        <v>24349765.34</v>
      </c>
    </row>
    <row r="26" spans="1:6" ht="30" customHeight="1">
      <c r="A26" s="12">
        <v>600</v>
      </c>
      <c r="B26" s="12">
        <v>60017</v>
      </c>
      <c r="C26" s="13" t="s">
        <v>26</v>
      </c>
      <c r="D26" s="14">
        <f t="shared" si="0"/>
        <v>770000</v>
      </c>
      <c r="E26" s="14">
        <v>300000</v>
      </c>
      <c r="F26" s="14">
        <f>500000-30000</f>
        <v>470000</v>
      </c>
    </row>
    <row r="27" spans="1:6" ht="30" customHeight="1">
      <c r="A27" s="9">
        <v>700</v>
      </c>
      <c r="B27" s="9" t="s">
        <v>12</v>
      </c>
      <c r="C27" s="10" t="s">
        <v>27</v>
      </c>
      <c r="D27" s="11">
        <f t="shared" si="0"/>
        <v>12338500</v>
      </c>
      <c r="E27" s="11">
        <f>E28+E29+E30</f>
        <v>6614500</v>
      </c>
      <c r="F27" s="11">
        <f>F28+F29+F30</f>
        <v>5724000</v>
      </c>
    </row>
    <row r="28" spans="1:6" ht="30" customHeight="1">
      <c r="A28" s="12">
        <v>700</v>
      </c>
      <c r="B28" s="12">
        <v>70005</v>
      </c>
      <c r="C28" s="13" t="s">
        <v>28</v>
      </c>
      <c r="D28" s="14">
        <f t="shared" si="0"/>
        <v>6666500</v>
      </c>
      <c r="E28" s="17">
        <f>5566500+100000</f>
        <v>5666500</v>
      </c>
      <c r="F28" s="14">
        <v>1000000</v>
      </c>
    </row>
    <row r="29" spans="1:6" ht="30" customHeight="1">
      <c r="A29" s="12">
        <v>700</v>
      </c>
      <c r="B29" s="12">
        <v>70021</v>
      </c>
      <c r="C29" s="13" t="s">
        <v>29</v>
      </c>
      <c r="D29" s="14">
        <f t="shared" si="0"/>
        <v>4607000</v>
      </c>
      <c r="E29" s="14">
        <v>843000</v>
      </c>
      <c r="F29" s="14">
        <v>3764000</v>
      </c>
    </row>
    <row r="30" spans="1:6" ht="30" customHeight="1">
      <c r="A30" s="12">
        <v>700</v>
      </c>
      <c r="B30" s="12">
        <v>70095</v>
      </c>
      <c r="C30" s="13" t="s">
        <v>17</v>
      </c>
      <c r="D30" s="14">
        <f t="shared" si="0"/>
        <v>1065000</v>
      </c>
      <c r="E30" s="14">
        <v>105000</v>
      </c>
      <c r="F30" s="14">
        <v>960000</v>
      </c>
    </row>
    <row r="31" spans="1:6" ht="30" customHeight="1">
      <c r="A31" s="9">
        <v>710</v>
      </c>
      <c r="B31" s="9" t="s">
        <v>12</v>
      </c>
      <c r="C31" s="10" t="s">
        <v>30</v>
      </c>
      <c r="D31" s="11">
        <f t="shared" si="0"/>
        <v>1822110.33</v>
      </c>
      <c r="E31" s="11">
        <f>E32+E33+E34+E35</f>
        <v>1722110.33</v>
      </c>
      <c r="F31" s="11">
        <f>F32+F33+F34+F35</f>
        <v>100000</v>
      </c>
    </row>
    <row r="32" spans="1:6" ht="30" customHeight="1">
      <c r="A32" s="12">
        <v>710</v>
      </c>
      <c r="B32" s="12">
        <v>71004</v>
      </c>
      <c r="C32" s="13" t="s">
        <v>31</v>
      </c>
      <c r="D32" s="14">
        <f t="shared" si="0"/>
        <v>1010110.33</v>
      </c>
      <c r="E32" s="14">
        <v>1010110.33</v>
      </c>
      <c r="F32" s="14"/>
    </row>
    <row r="33" spans="1:6" ht="30" customHeight="1">
      <c r="A33" s="12">
        <v>710</v>
      </c>
      <c r="B33" s="12">
        <v>71014</v>
      </c>
      <c r="C33" s="13" t="s">
        <v>32</v>
      </c>
      <c r="D33" s="14">
        <f t="shared" si="0"/>
        <v>30500</v>
      </c>
      <c r="E33" s="14">
        <v>30500</v>
      </c>
      <c r="F33" s="14"/>
    </row>
    <row r="34" spans="1:6" ht="30" customHeight="1">
      <c r="A34" s="12">
        <v>710</v>
      </c>
      <c r="B34" s="12">
        <v>71035</v>
      </c>
      <c r="C34" s="13" t="s">
        <v>33</v>
      </c>
      <c r="D34" s="14">
        <f t="shared" si="0"/>
        <v>681500</v>
      </c>
      <c r="E34" s="14">
        <v>581500</v>
      </c>
      <c r="F34" s="14">
        <v>100000</v>
      </c>
    </row>
    <row r="35" spans="1:6" ht="30" customHeight="1">
      <c r="A35" s="12">
        <v>710</v>
      </c>
      <c r="B35" s="12">
        <v>71095</v>
      </c>
      <c r="C35" s="13" t="s">
        <v>17</v>
      </c>
      <c r="D35" s="14">
        <f t="shared" si="0"/>
        <v>100000</v>
      </c>
      <c r="E35" s="14">
        <v>100000</v>
      </c>
      <c r="F35" s="14"/>
    </row>
    <row r="36" spans="1:6" ht="30" customHeight="1">
      <c r="A36" s="9">
        <v>720</v>
      </c>
      <c r="B36" s="9" t="s">
        <v>12</v>
      </c>
      <c r="C36" s="10" t="s">
        <v>34</v>
      </c>
      <c r="D36" s="11">
        <f t="shared" si="0"/>
        <v>2946040.52</v>
      </c>
      <c r="E36" s="11">
        <f>E37</f>
        <v>1137571.52</v>
      </c>
      <c r="F36" s="11">
        <f>F37</f>
        <v>1808469</v>
      </c>
    </row>
    <row r="37" spans="1:6" ht="30" customHeight="1">
      <c r="A37" s="12">
        <v>720</v>
      </c>
      <c r="B37" s="12">
        <v>72095</v>
      </c>
      <c r="C37" s="13" t="s">
        <v>17</v>
      </c>
      <c r="D37" s="14">
        <f t="shared" si="0"/>
        <v>2946040.52</v>
      </c>
      <c r="E37" s="17">
        <f>1037571.52+100000</f>
        <v>1137571.52</v>
      </c>
      <c r="F37" s="14">
        <v>1808469</v>
      </c>
    </row>
    <row r="38" spans="1:6" ht="30" customHeight="1">
      <c r="A38" s="9">
        <v>750</v>
      </c>
      <c r="B38" s="9" t="s">
        <v>12</v>
      </c>
      <c r="C38" s="10" t="s">
        <v>35</v>
      </c>
      <c r="D38" s="11">
        <f t="shared" si="0"/>
        <v>59532720.53</v>
      </c>
      <c r="E38" s="11">
        <f>E39+E40+E41+E42+E43+E44</f>
        <v>58271080.53</v>
      </c>
      <c r="F38" s="11">
        <f>F39+F40+F41+F42+F43+F44</f>
        <v>1261640</v>
      </c>
    </row>
    <row r="39" spans="1:6" ht="30" customHeight="1">
      <c r="A39" s="12">
        <v>750</v>
      </c>
      <c r="B39" s="12">
        <v>75011</v>
      </c>
      <c r="C39" s="13" t="s">
        <v>36</v>
      </c>
      <c r="D39" s="14">
        <f t="shared" si="0"/>
        <v>3676287</v>
      </c>
      <c r="E39" s="14">
        <v>3676287</v>
      </c>
      <c r="F39" s="14"/>
    </row>
    <row r="40" spans="1:6" ht="30" customHeight="1">
      <c r="A40" s="12">
        <v>750</v>
      </c>
      <c r="B40" s="12">
        <v>75020</v>
      </c>
      <c r="C40" s="13" t="s">
        <v>37</v>
      </c>
      <c r="D40" s="14">
        <f t="shared" si="0"/>
        <v>7000</v>
      </c>
      <c r="E40" s="14">
        <v>7000</v>
      </c>
      <c r="F40" s="14"/>
    </row>
    <row r="41" spans="1:6" ht="30" customHeight="1">
      <c r="A41" s="12">
        <v>750</v>
      </c>
      <c r="B41" s="12">
        <v>75022</v>
      </c>
      <c r="C41" s="13" t="s">
        <v>38</v>
      </c>
      <c r="D41" s="14">
        <f t="shared" si="0"/>
        <v>675000</v>
      </c>
      <c r="E41" s="14">
        <v>675000</v>
      </c>
      <c r="F41" s="14"/>
    </row>
    <row r="42" spans="1:6" ht="30" customHeight="1">
      <c r="A42" s="12">
        <v>750</v>
      </c>
      <c r="B42" s="12">
        <v>75023</v>
      </c>
      <c r="C42" s="13" t="s">
        <v>39</v>
      </c>
      <c r="D42" s="14">
        <f t="shared" si="0"/>
        <v>45410294</v>
      </c>
      <c r="E42" s="17">
        <f>44123794+36500</f>
        <v>44160294</v>
      </c>
      <c r="F42" s="14">
        <v>1250000</v>
      </c>
    </row>
    <row r="43" spans="1:6" ht="38.25" customHeight="1">
      <c r="A43" s="12">
        <v>750</v>
      </c>
      <c r="B43" s="12">
        <v>75075</v>
      </c>
      <c r="C43" s="13" t="s">
        <v>40</v>
      </c>
      <c r="D43" s="14">
        <f t="shared" si="0"/>
        <v>8340000</v>
      </c>
      <c r="E43" s="14">
        <v>8340000</v>
      </c>
      <c r="F43" s="14"/>
    </row>
    <row r="44" spans="1:6" ht="30" customHeight="1">
      <c r="A44" s="12">
        <v>750</v>
      </c>
      <c r="B44" s="12">
        <v>75095</v>
      </c>
      <c r="C44" s="13" t="s">
        <v>17</v>
      </c>
      <c r="D44" s="14">
        <f t="shared" si="0"/>
        <v>1424139.53</v>
      </c>
      <c r="E44" s="17">
        <f>1400799.53+11700</f>
        <v>1412499.53</v>
      </c>
      <c r="F44" s="14">
        <v>11640</v>
      </c>
    </row>
    <row r="45" spans="1:6" ht="41.25" customHeight="1">
      <c r="A45" s="9">
        <v>751</v>
      </c>
      <c r="B45" s="9" t="s">
        <v>12</v>
      </c>
      <c r="C45" s="10" t="s">
        <v>41</v>
      </c>
      <c r="D45" s="11">
        <f t="shared" si="0"/>
        <v>21385</v>
      </c>
      <c r="E45" s="11">
        <f>E46</f>
        <v>21385</v>
      </c>
      <c r="F45" s="11">
        <f>F46</f>
        <v>0</v>
      </c>
    </row>
    <row r="46" spans="1:6" ht="30" customHeight="1">
      <c r="A46" s="12">
        <v>751</v>
      </c>
      <c r="B46" s="12">
        <v>75101</v>
      </c>
      <c r="C46" s="13" t="s">
        <v>42</v>
      </c>
      <c r="D46" s="14">
        <f aca="true" t="shared" si="1" ref="D46:D76">E46+F46</f>
        <v>21385</v>
      </c>
      <c r="E46" s="14">
        <v>21385</v>
      </c>
      <c r="F46" s="14"/>
    </row>
    <row r="47" spans="1:6" ht="30" customHeight="1">
      <c r="A47" s="9">
        <v>754</v>
      </c>
      <c r="B47" s="9" t="s">
        <v>12</v>
      </c>
      <c r="C47" s="10" t="s">
        <v>43</v>
      </c>
      <c r="D47" s="11">
        <f>E47+F47</f>
        <v>7255400</v>
      </c>
      <c r="E47" s="11">
        <f>E48+E49+E50+E51</f>
        <v>7255400</v>
      </c>
      <c r="F47" s="11">
        <f>F48+F49+F50+F51</f>
        <v>0</v>
      </c>
    </row>
    <row r="48" spans="1:6" ht="30" customHeight="1">
      <c r="A48" s="12">
        <v>754</v>
      </c>
      <c r="B48" s="12">
        <v>75412</v>
      </c>
      <c r="C48" s="13" t="s">
        <v>44</v>
      </c>
      <c r="D48" s="14">
        <f t="shared" si="1"/>
        <v>80000</v>
      </c>
      <c r="E48" s="14">
        <v>80000</v>
      </c>
      <c r="F48" s="14"/>
    </row>
    <row r="49" spans="1:6" ht="30" customHeight="1">
      <c r="A49" s="12">
        <v>754</v>
      </c>
      <c r="B49" s="12">
        <v>75414</v>
      </c>
      <c r="C49" s="13" t="s">
        <v>45</v>
      </c>
      <c r="D49" s="14">
        <f t="shared" si="1"/>
        <v>2159400</v>
      </c>
      <c r="E49" s="14">
        <v>2159400</v>
      </c>
      <c r="F49" s="14"/>
    </row>
    <row r="50" spans="1:6" ht="30" customHeight="1">
      <c r="A50" s="12">
        <v>754</v>
      </c>
      <c r="B50" s="12">
        <v>75416</v>
      </c>
      <c r="C50" s="13" t="s">
        <v>46</v>
      </c>
      <c r="D50" s="14">
        <f t="shared" si="1"/>
        <v>4993000</v>
      </c>
      <c r="E50" s="14">
        <v>4993000</v>
      </c>
      <c r="F50" s="14"/>
    </row>
    <row r="51" spans="1:6" ht="30" customHeight="1">
      <c r="A51" s="12">
        <v>754</v>
      </c>
      <c r="B51" s="12">
        <v>75421</v>
      </c>
      <c r="C51" s="13" t="s">
        <v>47</v>
      </c>
      <c r="D51" s="14">
        <f t="shared" si="1"/>
        <v>23000</v>
      </c>
      <c r="E51" s="14">
        <v>23000</v>
      </c>
      <c r="F51" s="14"/>
    </row>
    <row r="52" spans="1:6" ht="39" customHeight="1">
      <c r="A52" s="9">
        <v>757</v>
      </c>
      <c r="B52" s="9" t="s">
        <v>12</v>
      </c>
      <c r="C52" s="10" t="s">
        <v>48</v>
      </c>
      <c r="D52" s="11">
        <f t="shared" si="1"/>
        <v>36073186.97</v>
      </c>
      <c r="E52" s="11">
        <f>E53+E54+E55</f>
        <v>36073186.97</v>
      </c>
      <c r="F52" s="11">
        <f>F53+F54+F55</f>
        <v>0</v>
      </c>
    </row>
    <row r="53" spans="1:6" ht="42.75" customHeight="1">
      <c r="A53" s="12">
        <v>757</v>
      </c>
      <c r="B53" s="12">
        <v>75701</v>
      </c>
      <c r="C53" s="13" t="s">
        <v>49</v>
      </c>
      <c r="D53" s="14">
        <f t="shared" si="1"/>
        <v>1650000</v>
      </c>
      <c r="E53" s="14">
        <v>1650000</v>
      </c>
      <c r="F53" s="14"/>
    </row>
    <row r="54" spans="1:6" ht="44.25" customHeight="1">
      <c r="A54" s="12">
        <v>757</v>
      </c>
      <c r="B54" s="12">
        <v>75702</v>
      </c>
      <c r="C54" s="13" t="s">
        <v>50</v>
      </c>
      <c r="D54" s="14">
        <f t="shared" si="1"/>
        <v>20150000</v>
      </c>
      <c r="E54" s="14">
        <v>20150000</v>
      </c>
      <c r="F54" s="14"/>
    </row>
    <row r="55" spans="1:6" ht="57" customHeight="1">
      <c r="A55" s="12">
        <v>757</v>
      </c>
      <c r="B55" s="12">
        <v>75704</v>
      </c>
      <c r="C55" s="13" t="s">
        <v>51</v>
      </c>
      <c r="D55" s="14">
        <f t="shared" si="1"/>
        <v>14273186.97</v>
      </c>
      <c r="E55" s="14">
        <v>14273186.97</v>
      </c>
      <c r="F55" s="14"/>
    </row>
    <row r="56" spans="1:6" ht="30" customHeight="1">
      <c r="A56" s="9">
        <v>758</v>
      </c>
      <c r="B56" s="9" t="s">
        <v>12</v>
      </c>
      <c r="C56" s="10" t="s">
        <v>52</v>
      </c>
      <c r="D56" s="11">
        <f>E56+F56</f>
        <v>25803801</v>
      </c>
      <c r="E56" s="11">
        <f>E57+E58</f>
        <v>25803801</v>
      </c>
      <c r="F56" s="11">
        <f>F57+F58</f>
        <v>0</v>
      </c>
    </row>
    <row r="57" spans="1:6" ht="30" customHeight="1">
      <c r="A57" s="12">
        <v>758</v>
      </c>
      <c r="B57" s="12">
        <v>75818</v>
      </c>
      <c r="C57" s="13" t="s">
        <v>53</v>
      </c>
      <c r="D57" s="14">
        <f t="shared" si="1"/>
        <v>10410000</v>
      </c>
      <c r="E57" s="14">
        <v>10410000</v>
      </c>
      <c r="F57" s="14"/>
    </row>
    <row r="58" spans="1:6" ht="30" customHeight="1">
      <c r="A58" s="12">
        <v>758</v>
      </c>
      <c r="B58" s="12">
        <v>75831</v>
      </c>
      <c r="C58" s="13" t="s">
        <v>54</v>
      </c>
      <c r="D58" s="14">
        <f t="shared" si="1"/>
        <v>15393801</v>
      </c>
      <c r="E58" s="14">
        <v>15393801</v>
      </c>
      <c r="F58" s="14"/>
    </row>
    <row r="59" spans="1:6" ht="30" customHeight="1">
      <c r="A59" s="9">
        <v>801</v>
      </c>
      <c r="B59" s="9" t="s">
        <v>12</v>
      </c>
      <c r="C59" s="10" t="s">
        <v>55</v>
      </c>
      <c r="D59" s="11">
        <f t="shared" si="1"/>
        <v>161682393.74999997</v>
      </c>
      <c r="E59" s="11">
        <f>E60+E61+E62+E63+E64+E65+E66+E67+E68</f>
        <v>148830403.32999998</v>
      </c>
      <c r="F59" s="11">
        <f>F60+F61+F62+F63+F64+F65+F66+F67+F68</f>
        <v>12851990.42</v>
      </c>
    </row>
    <row r="60" spans="1:6" ht="30" customHeight="1">
      <c r="A60" s="12">
        <v>801</v>
      </c>
      <c r="B60" s="12">
        <v>80101</v>
      </c>
      <c r="C60" s="13" t="s">
        <v>56</v>
      </c>
      <c r="D60" s="14">
        <f t="shared" si="1"/>
        <v>63607677.42</v>
      </c>
      <c r="E60" s="14">
        <v>56477231</v>
      </c>
      <c r="F60" s="14">
        <v>7130446.42</v>
      </c>
    </row>
    <row r="61" spans="1:6" ht="30" customHeight="1">
      <c r="A61" s="12">
        <v>801</v>
      </c>
      <c r="B61" s="12">
        <v>80103</v>
      </c>
      <c r="C61" s="22" t="s">
        <v>147</v>
      </c>
      <c r="D61" s="14">
        <f t="shared" si="1"/>
        <v>939589</v>
      </c>
      <c r="E61" s="14">
        <v>939589</v>
      </c>
      <c r="F61" s="14"/>
    </row>
    <row r="62" spans="1:6" ht="30" customHeight="1">
      <c r="A62" s="12">
        <v>801</v>
      </c>
      <c r="B62" s="12">
        <v>80104</v>
      </c>
      <c r="C62" s="13" t="s">
        <v>58</v>
      </c>
      <c r="D62" s="14">
        <f t="shared" si="1"/>
        <v>51320882.4</v>
      </c>
      <c r="E62" s="17">
        <f>48128382.4-207000</f>
        <v>47921382.4</v>
      </c>
      <c r="F62" s="17">
        <f>3399500-1971000+1971000</f>
        <v>3399500</v>
      </c>
    </row>
    <row r="63" spans="1:6" ht="30" customHeight="1">
      <c r="A63" s="12">
        <v>801</v>
      </c>
      <c r="B63" s="12">
        <v>80106</v>
      </c>
      <c r="C63" s="22" t="s">
        <v>153</v>
      </c>
      <c r="D63" s="14">
        <f t="shared" si="1"/>
        <v>207000</v>
      </c>
      <c r="E63" s="17">
        <v>207000</v>
      </c>
      <c r="F63" s="17"/>
    </row>
    <row r="64" spans="1:6" ht="30" customHeight="1">
      <c r="A64" s="12">
        <v>801</v>
      </c>
      <c r="B64" s="12">
        <v>80110</v>
      </c>
      <c r="C64" s="13" t="s">
        <v>59</v>
      </c>
      <c r="D64" s="14">
        <f t="shared" si="1"/>
        <v>36493127</v>
      </c>
      <c r="E64" s="17">
        <f>35003127-500000</f>
        <v>34503127</v>
      </c>
      <c r="F64" s="17">
        <f>1490000-400000+400000+500000</f>
        <v>1990000</v>
      </c>
    </row>
    <row r="65" spans="1:6" ht="30" customHeight="1">
      <c r="A65" s="12">
        <v>801</v>
      </c>
      <c r="B65" s="12">
        <v>80114</v>
      </c>
      <c r="C65" s="13" t="s">
        <v>60</v>
      </c>
      <c r="D65" s="14">
        <f t="shared" si="1"/>
        <v>2917294.73</v>
      </c>
      <c r="E65" s="17">
        <f>2899999.73+2295+15000</f>
        <v>2917294.73</v>
      </c>
      <c r="F65" s="17"/>
    </row>
    <row r="66" spans="1:6" ht="30" customHeight="1">
      <c r="A66" s="12">
        <v>801</v>
      </c>
      <c r="B66" s="12">
        <v>80146</v>
      </c>
      <c r="C66" s="13" t="s">
        <v>62</v>
      </c>
      <c r="D66" s="14">
        <f t="shared" si="1"/>
        <v>619667</v>
      </c>
      <c r="E66" s="17">
        <v>619667</v>
      </c>
      <c r="F66" s="17"/>
    </row>
    <row r="67" spans="1:6" ht="30" customHeight="1">
      <c r="A67" s="12">
        <v>801</v>
      </c>
      <c r="B67" s="12">
        <v>80148</v>
      </c>
      <c r="C67" s="13" t="s">
        <v>151</v>
      </c>
      <c r="D67" s="14">
        <f t="shared" si="1"/>
        <v>2763659</v>
      </c>
      <c r="E67" s="17">
        <v>2763659</v>
      </c>
      <c r="F67" s="17"/>
    </row>
    <row r="68" spans="1:6" ht="30" customHeight="1">
      <c r="A68" s="12">
        <v>801</v>
      </c>
      <c r="B68" s="12">
        <v>80195</v>
      </c>
      <c r="C68" s="13" t="s">
        <v>17</v>
      </c>
      <c r="D68" s="14">
        <f t="shared" si="1"/>
        <v>2813497.2</v>
      </c>
      <c r="E68" s="17">
        <f>2421453.2+10000+50000</f>
        <v>2481453.2</v>
      </c>
      <c r="F68" s="17">
        <f>307044+25000</f>
        <v>332044</v>
      </c>
    </row>
    <row r="69" spans="1:6" ht="30" customHeight="1">
      <c r="A69" s="9">
        <v>803</v>
      </c>
      <c r="B69" s="9" t="s">
        <v>12</v>
      </c>
      <c r="C69" s="10" t="s">
        <v>63</v>
      </c>
      <c r="D69" s="11">
        <f t="shared" si="1"/>
        <v>525000</v>
      </c>
      <c r="E69" s="11">
        <f>E70</f>
        <v>525000</v>
      </c>
      <c r="F69" s="11">
        <f>F70</f>
        <v>0</v>
      </c>
    </row>
    <row r="70" spans="1:6" ht="30" customHeight="1">
      <c r="A70" s="12">
        <v>803</v>
      </c>
      <c r="B70" s="12">
        <v>80306</v>
      </c>
      <c r="C70" s="13" t="s">
        <v>64</v>
      </c>
      <c r="D70" s="14">
        <f t="shared" si="1"/>
        <v>525000</v>
      </c>
      <c r="E70" s="14">
        <v>525000</v>
      </c>
      <c r="F70" s="14"/>
    </row>
    <row r="71" spans="1:6" ht="30" customHeight="1">
      <c r="A71" s="9">
        <v>851</v>
      </c>
      <c r="B71" s="9" t="s">
        <v>12</v>
      </c>
      <c r="C71" s="10" t="s">
        <v>65</v>
      </c>
      <c r="D71" s="11">
        <f t="shared" si="1"/>
        <v>5440849.2</v>
      </c>
      <c r="E71" s="11">
        <f>E72+E73+E74+E75+E76+E77</f>
        <v>5340849.2</v>
      </c>
      <c r="F71" s="11">
        <f>F72+F73+F74+F75+F76+F77</f>
        <v>100000</v>
      </c>
    </row>
    <row r="72" spans="1:6" ht="30" customHeight="1">
      <c r="A72" s="12">
        <v>851</v>
      </c>
      <c r="B72" s="12">
        <v>85111</v>
      </c>
      <c r="C72" s="22" t="s">
        <v>152</v>
      </c>
      <c r="D72" s="14">
        <f>E72+F72</f>
        <v>100000</v>
      </c>
      <c r="E72" s="14"/>
      <c r="F72" s="14">
        <v>100000</v>
      </c>
    </row>
    <row r="73" spans="1:6" ht="30" customHeight="1">
      <c r="A73" s="12">
        <v>851</v>
      </c>
      <c r="B73" s="12">
        <v>85149</v>
      </c>
      <c r="C73" s="13" t="s">
        <v>66</v>
      </c>
      <c r="D73" s="14">
        <f t="shared" si="1"/>
        <v>1382774</v>
      </c>
      <c r="E73" s="14">
        <v>1382774</v>
      </c>
      <c r="F73" s="14"/>
    </row>
    <row r="74" spans="1:6" ht="30" customHeight="1">
      <c r="A74" s="12">
        <v>851</v>
      </c>
      <c r="B74" s="12">
        <v>85153</v>
      </c>
      <c r="C74" s="13" t="s">
        <v>67</v>
      </c>
      <c r="D74" s="14">
        <f t="shared" si="1"/>
        <v>396700</v>
      </c>
      <c r="E74" s="14">
        <v>396700</v>
      </c>
      <c r="F74" s="14"/>
    </row>
    <row r="75" spans="1:6" ht="30" customHeight="1">
      <c r="A75" s="12">
        <v>851</v>
      </c>
      <c r="B75" s="12">
        <v>85154</v>
      </c>
      <c r="C75" s="13" t="s">
        <v>68</v>
      </c>
      <c r="D75" s="14">
        <f t="shared" si="1"/>
        <v>2174150</v>
      </c>
      <c r="E75" s="14">
        <v>2174150</v>
      </c>
      <c r="F75" s="14"/>
    </row>
    <row r="76" spans="1:6" ht="30" customHeight="1">
      <c r="A76" s="15">
        <v>851</v>
      </c>
      <c r="B76" s="15">
        <v>85158</v>
      </c>
      <c r="C76" s="16" t="s">
        <v>69</v>
      </c>
      <c r="D76" s="14">
        <f t="shared" si="1"/>
        <v>1269000</v>
      </c>
      <c r="E76" s="17">
        <v>1269000</v>
      </c>
      <c r="F76" s="17"/>
    </row>
    <row r="77" spans="1:6" ht="30" customHeight="1">
      <c r="A77" s="12">
        <v>851</v>
      </c>
      <c r="B77" s="12">
        <v>85195</v>
      </c>
      <c r="C77" s="13" t="s">
        <v>17</v>
      </c>
      <c r="D77" s="14">
        <f aca="true" t="shared" si="2" ref="D77:D112">E77+F77</f>
        <v>118225.2</v>
      </c>
      <c r="E77" s="14">
        <v>118225.2</v>
      </c>
      <c r="F77" s="14"/>
    </row>
    <row r="78" spans="1:6" ht="30" customHeight="1">
      <c r="A78" s="9">
        <v>852</v>
      </c>
      <c r="B78" s="9" t="s">
        <v>12</v>
      </c>
      <c r="C78" s="10" t="s">
        <v>70</v>
      </c>
      <c r="D78" s="11">
        <f>E78+F78</f>
        <v>59123100</v>
      </c>
      <c r="E78" s="11">
        <f>E79+E80+E81+E82+E83+E84+E85+E86+E87+E88+E89+E90</f>
        <v>59123100</v>
      </c>
      <c r="F78" s="11">
        <f>F79+F80+F81+F82+F83+F84+F85+F86+F87+F88+F89+F90</f>
        <v>0</v>
      </c>
    </row>
    <row r="79" spans="1:6" ht="30" customHeight="1">
      <c r="A79" s="12">
        <v>852</v>
      </c>
      <c r="B79" s="12">
        <v>85201</v>
      </c>
      <c r="C79" s="13" t="s">
        <v>71</v>
      </c>
      <c r="D79" s="14">
        <f t="shared" si="2"/>
        <v>676000</v>
      </c>
      <c r="E79" s="14">
        <v>676000</v>
      </c>
      <c r="F79" s="14"/>
    </row>
    <row r="80" spans="1:6" ht="30" customHeight="1">
      <c r="A80" s="12">
        <v>852</v>
      </c>
      <c r="B80" s="12">
        <v>85203</v>
      </c>
      <c r="C80" s="13" t="s">
        <v>72</v>
      </c>
      <c r="D80" s="14">
        <f t="shared" si="2"/>
        <v>875300</v>
      </c>
      <c r="E80" s="14">
        <v>875300</v>
      </c>
      <c r="F80" s="14"/>
    </row>
    <row r="81" spans="1:6" ht="34.5" customHeight="1">
      <c r="A81" s="12">
        <v>852</v>
      </c>
      <c r="B81" s="12">
        <v>85205</v>
      </c>
      <c r="C81" s="13" t="s">
        <v>73</v>
      </c>
      <c r="D81" s="14">
        <f t="shared" si="2"/>
        <v>160000</v>
      </c>
      <c r="E81" s="14">
        <v>160000</v>
      </c>
      <c r="F81" s="14"/>
    </row>
    <row r="82" spans="1:6" ht="34.5" customHeight="1">
      <c r="A82" s="12">
        <v>852</v>
      </c>
      <c r="B82" s="12">
        <v>85206</v>
      </c>
      <c r="C82" s="22" t="s">
        <v>154</v>
      </c>
      <c r="D82" s="14">
        <f t="shared" si="2"/>
        <v>337840</v>
      </c>
      <c r="E82" s="17">
        <v>337840</v>
      </c>
      <c r="F82" s="14"/>
    </row>
    <row r="83" spans="1:6" ht="56.25" customHeight="1">
      <c r="A83" s="12">
        <v>852</v>
      </c>
      <c r="B83" s="12">
        <v>85212</v>
      </c>
      <c r="C83" s="16" t="s">
        <v>74</v>
      </c>
      <c r="D83" s="14">
        <f>E83+F83</f>
        <v>26818000</v>
      </c>
      <c r="E83" s="17">
        <v>26818000</v>
      </c>
      <c r="F83" s="14"/>
    </row>
    <row r="84" spans="1:6" ht="80.25" customHeight="1">
      <c r="A84" s="12">
        <v>852</v>
      </c>
      <c r="B84" s="12">
        <v>85213</v>
      </c>
      <c r="C84" s="16" t="s">
        <v>75</v>
      </c>
      <c r="D84" s="14">
        <f t="shared" si="2"/>
        <v>359700</v>
      </c>
      <c r="E84" s="17">
        <v>359700</v>
      </c>
      <c r="F84" s="14"/>
    </row>
    <row r="85" spans="1:6" ht="30.75" customHeight="1">
      <c r="A85" s="12">
        <v>852</v>
      </c>
      <c r="B85" s="12">
        <v>85214</v>
      </c>
      <c r="C85" s="13" t="s">
        <v>76</v>
      </c>
      <c r="D85" s="14">
        <f t="shared" si="2"/>
        <v>4799000</v>
      </c>
      <c r="E85" s="17">
        <v>4799000</v>
      </c>
      <c r="F85" s="14"/>
    </row>
    <row r="86" spans="1:6" ht="30" customHeight="1">
      <c r="A86" s="12">
        <v>852</v>
      </c>
      <c r="B86" s="12">
        <v>85215</v>
      </c>
      <c r="C86" s="13" t="s">
        <v>77</v>
      </c>
      <c r="D86" s="14">
        <f t="shared" si="2"/>
        <v>7000000</v>
      </c>
      <c r="E86" s="17">
        <v>7000000</v>
      </c>
      <c r="F86" s="14"/>
    </row>
    <row r="87" spans="1:6" ht="30" customHeight="1">
      <c r="A87" s="12">
        <v>852</v>
      </c>
      <c r="B87" s="12">
        <v>85216</v>
      </c>
      <c r="C87" s="13" t="s">
        <v>78</v>
      </c>
      <c r="D87" s="14">
        <f t="shared" si="2"/>
        <v>2644000</v>
      </c>
      <c r="E87" s="17">
        <v>2644000</v>
      </c>
      <c r="F87" s="14"/>
    </row>
    <row r="88" spans="1:6" ht="30" customHeight="1">
      <c r="A88" s="12">
        <v>852</v>
      </c>
      <c r="B88" s="12">
        <v>85219</v>
      </c>
      <c r="C88" s="13" t="s">
        <v>79</v>
      </c>
      <c r="D88" s="14">
        <f t="shared" si="2"/>
        <v>8005260</v>
      </c>
      <c r="E88" s="17">
        <f>8343100-337840</f>
        <v>8005260</v>
      </c>
      <c r="F88" s="14"/>
    </row>
    <row r="89" spans="1:6" ht="30" customHeight="1">
      <c r="A89" s="12">
        <v>852</v>
      </c>
      <c r="B89" s="12">
        <v>85228</v>
      </c>
      <c r="C89" s="13" t="s">
        <v>80</v>
      </c>
      <c r="D89" s="14">
        <f t="shared" si="2"/>
        <v>3889000</v>
      </c>
      <c r="E89" s="14">
        <v>3889000</v>
      </c>
      <c r="F89" s="14"/>
    </row>
    <row r="90" spans="1:6" ht="30" customHeight="1">
      <c r="A90" s="12">
        <v>852</v>
      </c>
      <c r="B90" s="12">
        <v>85295</v>
      </c>
      <c r="C90" s="13" t="s">
        <v>17</v>
      </c>
      <c r="D90" s="14">
        <f t="shared" si="2"/>
        <v>3559000</v>
      </c>
      <c r="E90" s="14">
        <v>3559000</v>
      </c>
      <c r="F90" s="14"/>
    </row>
    <row r="91" spans="1:6" ht="30" customHeight="1">
      <c r="A91" s="9">
        <v>853</v>
      </c>
      <c r="B91" s="9" t="s">
        <v>12</v>
      </c>
      <c r="C91" s="10" t="s">
        <v>81</v>
      </c>
      <c r="D91" s="11">
        <f t="shared" si="2"/>
        <v>5448119.26</v>
      </c>
      <c r="E91" s="11">
        <f>E92+E93</f>
        <v>5393119.26</v>
      </c>
      <c r="F91" s="11">
        <f>F92+F93</f>
        <v>55000</v>
      </c>
    </row>
    <row r="92" spans="1:6" ht="30" customHeight="1">
      <c r="A92" s="12">
        <v>853</v>
      </c>
      <c r="B92" s="12">
        <v>85305</v>
      </c>
      <c r="C92" s="13" t="s">
        <v>82</v>
      </c>
      <c r="D92" s="14">
        <f t="shared" si="2"/>
        <v>3353000</v>
      </c>
      <c r="E92" s="14">
        <v>3298000</v>
      </c>
      <c r="F92" s="14">
        <v>55000</v>
      </c>
    </row>
    <row r="93" spans="1:6" ht="30" customHeight="1">
      <c r="A93" s="12">
        <v>853</v>
      </c>
      <c r="B93" s="12">
        <v>85395</v>
      </c>
      <c r="C93" s="13" t="s">
        <v>17</v>
      </c>
      <c r="D93" s="14">
        <f t="shared" si="2"/>
        <v>2095119.26</v>
      </c>
      <c r="E93" s="14">
        <v>2095119.26</v>
      </c>
      <c r="F93" s="14"/>
    </row>
    <row r="94" spans="1:6" ht="30" customHeight="1">
      <c r="A94" s="9">
        <v>854</v>
      </c>
      <c r="B94" s="9" t="s">
        <v>12</v>
      </c>
      <c r="C94" s="10" t="s">
        <v>83</v>
      </c>
      <c r="D94" s="11">
        <f t="shared" si="2"/>
        <v>6139828</v>
      </c>
      <c r="E94" s="11">
        <f>E95+E96+E97+E98</f>
        <v>6139828</v>
      </c>
      <c r="F94" s="11">
        <f>F95+F96+F97+F98</f>
        <v>0</v>
      </c>
    </row>
    <row r="95" spans="1:6" ht="30" customHeight="1">
      <c r="A95" s="12">
        <v>854</v>
      </c>
      <c r="B95" s="12">
        <v>85401</v>
      </c>
      <c r="C95" s="13" t="s">
        <v>84</v>
      </c>
      <c r="D95" s="14">
        <f t="shared" si="2"/>
        <v>4244004</v>
      </c>
      <c r="E95" s="14">
        <v>4244004</v>
      </c>
      <c r="F95" s="14"/>
    </row>
    <row r="96" spans="1:6" ht="45" customHeight="1">
      <c r="A96" s="12">
        <v>854</v>
      </c>
      <c r="B96" s="12">
        <v>85412</v>
      </c>
      <c r="C96" s="13" t="s">
        <v>85</v>
      </c>
      <c r="D96" s="14">
        <f t="shared" si="2"/>
        <v>380000</v>
      </c>
      <c r="E96" s="14">
        <v>380000</v>
      </c>
      <c r="F96" s="14"/>
    </row>
    <row r="97" spans="1:6" ht="30" customHeight="1">
      <c r="A97" s="12">
        <v>854</v>
      </c>
      <c r="B97" s="12">
        <v>85415</v>
      </c>
      <c r="C97" s="13" t="s">
        <v>86</v>
      </c>
      <c r="D97" s="14">
        <f t="shared" si="2"/>
        <v>1500000</v>
      </c>
      <c r="E97" s="14">
        <v>1500000</v>
      </c>
      <c r="F97" s="14"/>
    </row>
    <row r="98" spans="1:6" ht="30" customHeight="1">
      <c r="A98" s="12">
        <v>854</v>
      </c>
      <c r="B98" s="12">
        <v>85495</v>
      </c>
      <c r="C98" s="13" t="s">
        <v>17</v>
      </c>
      <c r="D98" s="14">
        <f t="shared" si="2"/>
        <v>15824</v>
      </c>
      <c r="E98" s="14">
        <v>15824</v>
      </c>
      <c r="F98" s="14"/>
    </row>
    <row r="99" spans="1:6" ht="30" customHeight="1">
      <c r="A99" s="9">
        <v>900</v>
      </c>
      <c r="B99" s="9" t="s">
        <v>12</v>
      </c>
      <c r="C99" s="10" t="s">
        <v>87</v>
      </c>
      <c r="D99" s="11">
        <f t="shared" si="2"/>
        <v>37068509.019999996</v>
      </c>
      <c r="E99" s="11">
        <f>E100+E101+E102+E103+E104+E105+E106</f>
        <v>26709827.02</v>
      </c>
      <c r="F99" s="11">
        <f>F100+F101+F102+F103+F104+F105+F106</f>
        <v>10358682</v>
      </c>
    </row>
    <row r="100" spans="1:6" ht="30" customHeight="1">
      <c r="A100" s="12">
        <v>900</v>
      </c>
      <c r="B100" s="12">
        <v>90001</v>
      </c>
      <c r="C100" s="13" t="s">
        <v>88</v>
      </c>
      <c r="D100" s="14">
        <f t="shared" si="2"/>
        <v>7655628</v>
      </c>
      <c r="E100" s="14">
        <v>2255628</v>
      </c>
      <c r="F100" s="14">
        <v>5400000</v>
      </c>
    </row>
    <row r="101" spans="1:6" ht="30" customHeight="1">
      <c r="A101" s="12">
        <v>900</v>
      </c>
      <c r="B101" s="12">
        <v>90002</v>
      </c>
      <c r="C101" s="13" t="s">
        <v>89</v>
      </c>
      <c r="D101" s="14">
        <f t="shared" si="2"/>
        <v>8326000</v>
      </c>
      <c r="E101" s="14">
        <v>8326000</v>
      </c>
      <c r="F101" s="14"/>
    </row>
    <row r="102" spans="1:6" ht="30" customHeight="1">
      <c r="A102" s="12">
        <v>900</v>
      </c>
      <c r="B102" s="12">
        <v>90003</v>
      </c>
      <c r="C102" s="13" t="s">
        <v>90</v>
      </c>
      <c r="D102" s="14">
        <f t="shared" si="2"/>
        <v>3204560.94</v>
      </c>
      <c r="E102" s="14">
        <v>3204560.94</v>
      </c>
      <c r="F102" s="14"/>
    </row>
    <row r="103" spans="1:6" ht="30" customHeight="1">
      <c r="A103" s="12">
        <v>900</v>
      </c>
      <c r="B103" s="12">
        <v>90004</v>
      </c>
      <c r="C103" s="13" t="s">
        <v>91</v>
      </c>
      <c r="D103" s="14">
        <f t="shared" si="2"/>
        <v>3124434.62</v>
      </c>
      <c r="E103" s="14">
        <v>3124434.62</v>
      </c>
      <c r="F103" s="14"/>
    </row>
    <row r="104" spans="1:6" ht="30" customHeight="1">
      <c r="A104" s="12">
        <v>900</v>
      </c>
      <c r="B104" s="12">
        <v>90013</v>
      </c>
      <c r="C104" s="13" t="s">
        <v>92</v>
      </c>
      <c r="D104" s="14">
        <f t="shared" si="2"/>
        <v>913680</v>
      </c>
      <c r="E104" s="14">
        <v>913680</v>
      </c>
      <c r="F104" s="14"/>
    </row>
    <row r="105" spans="1:6" ht="30" customHeight="1">
      <c r="A105" s="12">
        <v>900</v>
      </c>
      <c r="B105" s="12">
        <v>90015</v>
      </c>
      <c r="C105" s="13" t="s">
        <v>93</v>
      </c>
      <c r="D105" s="14">
        <f t="shared" si="2"/>
        <v>8170000</v>
      </c>
      <c r="E105" s="14">
        <v>7300000</v>
      </c>
      <c r="F105" s="14">
        <v>870000</v>
      </c>
    </row>
    <row r="106" spans="1:6" ht="30" customHeight="1">
      <c r="A106" s="12">
        <v>900</v>
      </c>
      <c r="B106" s="12">
        <v>90095</v>
      </c>
      <c r="C106" s="13" t="s">
        <v>17</v>
      </c>
      <c r="D106" s="14">
        <f t="shared" si="2"/>
        <v>5674205.46</v>
      </c>
      <c r="E106" s="14">
        <v>1585523.46</v>
      </c>
      <c r="F106" s="14">
        <v>4088682</v>
      </c>
    </row>
    <row r="107" spans="1:6" ht="30" customHeight="1">
      <c r="A107" s="9">
        <v>921</v>
      </c>
      <c r="B107" s="9" t="s">
        <v>12</v>
      </c>
      <c r="C107" s="10" t="s">
        <v>94</v>
      </c>
      <c r="D107" s="11">
        <f t="shared" si="2"/>
        <v>12287200</v>
      </c>
      <c r="E107" s="11">
        <f>E108+E109+E110+E111+E112</f>
        <v>12287200</v>
      </c>
      <c r="F107" s="11">
        <f>F108+F109+F110+F111+F112</f>
        <v>0</v>
      </c>
    </row>
    <row r="108" spans="1:6" ht="30" customHeight="1">
      <c r="A108" s="12">
        <v>921</v>
      </c>
      <c r="B108" s="12">
        <v>92105</v>
      </c>
      <c r="C108" s="13" t="s">
        <v>95</v>
      </c>
      <c r="D108" s="14">
        <f t="shared" si="2"/>
        <v>700000</v>
      </c>
      <c r="E108" s="14">
        <v>700000</v>
      </c>
      <c r="F108" s="14"/>
    </row>
    <row r="109" spans="1:6" ht="30" customHeight="1">
      <c r="A109" s="12">
        <v>921</v>
      </c>
      <c r="B109" s="12">
        <v>92108</v>
      </c>
      <c r="C109" s="13" t="s">
        <v>96</v>
      </c>
      <c r="D109" s="14">
        <f t="shared" si="2"/>
        <v>1350000</v>
      </c>
      <c r="E109" s="14">
        <v>1350000</v>
      </c>
      <c r="F109" s="14"/>
    </row>
    <row r="110" spans="1:6" ht="30" customHeight="1">
      <c r="A110" s="12">
        <v>921</v>
      </c>
      <c r="B110" s="12">
        <v>92109</v>
      </c>
      <c r="C110" s="13" t="s">
        <v>97</v>
      </c>
      <c r="D110" s="14">
        <f t="shared" si="2"/>
        <v>8560000</v>
      </c>
      <c r="E110" s="14">
        <v>8560000</v>
      </c>
      <c r="F110" s="14"/>
    </row>
    <row r="111" spans="1:6" ht="30" customHeight="1">
      <c r="A111" s="12">
        <v>921</v>
      </c>
      <c r="B111" s="12">
        <v>92120</v>
      </c>
      <c r="C111" s="13" t="s">
        <v>98</v>
      </c>
      <c r="D111" s="14">
        <f t="shared" si="2"/>
        <v>746000</v>
      </c>
      <c r="E111" s="14">
        <v>746000</v>
      </c>
      <c r="F111" s="14"/>
    </row>
    <row r="112" spans="1:6" ht="30" customHeight="1">
      <c r="A112" s="12">
        <v>921</v>
      </c>
      <c r="B112" s="12">
        <v>92195</v>
      </c>
      <c r="C112" s="13" t="s">
        <v>17</v>
      </c>
      <c r="D112" s="14">
        <f t="shared" si="2"/>
        <v>931200</v>
      </c>
      <c r="E112" s="14">
        <v>931200</v>
      </c>
      <c r="F112" s="14"/>
    </row>
    <row r="113" spans="1:6" ht="44.25" customHeight="1">
      <c r="A113" s="9">
        <v>925</v>
      </c>
      <c r="B113" s="9" t="s">
        <v>12</v>
      </c>
      <c r="C113" s="10" t="s">
        <v>99</v>
      </c>
      <c r="D113" s="11">
        <f aca="true" t="shared" si="3" ref="D113:D118">E113+F113</f>
        <v>7207000</v>
      </c>
      <c r="E113" s="11">
        <f>E114</f>
        <v>6707000</v>
      </c>
      <c r="F113" s="11">
        <f>F114</f>
        <v>500000</v>
      </c>
    </row>
    <row r="114" spans="1:6" ht="30" customHeight="1">
      <c r="A114" s="12">
        <v>925</v>
      </c>
      <c r="B114" s="12">
        <v>92504</v>
      </c>
      <c r="C114" s="13" t="s">
        <v>100</v>
      </c>
      <c r="D114" s="14">
        <f t="shared" si="3"/>
        <v>7207000</v>
      </c>
      <c r="E114" s="14">
        <v>6707000</v>
      </c>
      <c r="F114" s="14">
        <v>500000</v>
      </c>
    </row>
    <row r="115" spans="1:6" ht="30" customHeight="1">
      <c r="A115" s="9">
        <v>926</v>
      </c>
      <c r="B115" s="9" t="s">
        <v>12</v>
      </c>
      <c r="C115" s="10" t="s">
        <v>149</v>
      </c>
      <c r="D115" s="11">
        <f t="shared" si="3"/>
        <v>24787420.16</v>
      </c>
      <c r="E115" s="11">
        <f>E116+E117+E118</f>
        <v>18689978.48</v>
      </c>
      <c r="F115" s="11">
        <f>F116+F117+F118</f>
        <v>6097441.68</v>
      </c>
    </row>
    <row r="116" spans="1:6" ht="30" customHeight="1">
      <c r="A116" s="12">
        <v>926</v>
      </c>
      <c r="B116" s="12">
        <v>92601</v>
      </c>
      <c r="C116" s="13" t="s">
        <v>101</v>
      </c>
      <c r="D116" s="14">
        <f t="shared" si="3"/>
        <v>21262400.16</v>
      </c>
      <c r="E116" s="17">
        <f>16134958.48-17220+17220+200000</f>
        <v>16334958.48</v>
      </c>
      <c r="F116" s="14">
        <v>4927441.68</v>
      </c>
    </row>
    <row r="117" spans="1:6" ht="30" customHeight="1">
      <c r="A117" s="12">
        <v>926</v>
      </c>
      <c r="B117" s="12">
        <v>92605</v>
      </c>
      <c r="C117" s="22" t="s">
        <v>150</v>
      </c>
      <c r="D117" s="14">
        <f t="shared" si="3"/>
        <v>1524520</v>
      </c>
      <c r="E117" s="14">
        <v>1524520</v>
      </c>
      <c r="F117" s="14"/>
    </row>
    <row r="118" spans="1:6" ht="30" customHeight="1">
      <c r="A118" s="12">
        <v>926</v>
      </c>
      <c r="B118" s="12">
        <v>92695</v>
      </c>
      <c r="C118" s="13" t="s">
        <v>17</v>
      </c>
      <c r="D118" s="14">
        <f t="shared" si="3"/>
        <v>2000500</v>
      </c>
      <c r="E118" s="14">
        <v>830500</v>
      </c>
      <c r="F118" s="14">
        <v>1170000</v>
      </c>
    </row>
    <row r="119" spans="1:6" ht="30" customHeight="1">
      <c r="A119" s="30" t="s">
        <v>102</v>
      </c>
      <c r="B119" s="30"/>
      <c r="C119" s="30"/>
      <c r="D119" s="23">
        <f>E119+F119</f>
        <v>531435130</v>
      </c>
      <c r="E119" s="23">
        <f>E14+E17+E19+E21+E23+E27+E31+E36+E38+E45+E47+E52+E56+E59+E69+E71+E78+E91+E94+E99+E107+E113+E115</f>
        <v>456352584.95</v>
      </c>
      <c r="F119" s="23">
        <f>F14+F17+F19+F21+F23+F27+F31+F36+F38+F45+F47+F52+F56+F59+F69+F71+F78+F91+F94+F99+F107+F113+F115</f>
        <v>75082545.05000001</v>
      </c>
    </row>
    <row r="120" spans="1:6" ht="30" customHeight="1">
      <c r="A120" s="31" t="s">
        <v>103</v>
      </c>
      <c r="B120" s="31"/>
      <c r="C120" s="31"/>
      <c r="D120" s="31"/>
      <c r="E120" s="31"/>
      <c r="F120" s="31"/>
    </row>
    <row r="121" spans="1:6" ht="30" customHeight="1">
      <c r="A121" s="9" t="s">
        <v>104</v>
      </c>
      <c r="B121" s="9" t="s">
        <v>12</v>
      </c>
      <c r="C121" s="10" t="s">
        <v>105</v>
      </c>
      <c r="D121" s="11">
        <f aca="true" t="shared" si="4" ref="D121:D152">E121+F121</f>
        <v>35000</v>
      </c>
      <c r="E121" s="11">
        <f>E122+E123</f>
        <v>35000</v>
      </c>
      <c r="F121" s="11">
        <f>F122+F123</f>
        <v>0</v>
      </c>
    </row>
    <row r="122" spans="1:6" ht="30" customHeight="1">
      <c r="A122" s="12" t="s">
        <v>104</v>
      </c>
      <c r="B122" s="12" t="s">
        <v>106</v>
      </c>
      <c r="C122" s="13" t="s">
        <v>107</v>
      </c>
      <c r="D122" s="17">
        <f t="shared" si="4"/>
        <v>20000</v>
      </c>
      <c r="E122" s="14">
        <v>20000</v>
      </c>
      <c r="F122" s="14"/>
    </row>
    <row r="123" spans="1:6" ht="30" customHeight="1">
      <c r="A123" s="12" t="s">
        <v>104</v>
      </c>
      <c r="B123" s="12" t="s">
        <v>108</v>
      </c>
      <c r="C123" s="13" t="s">
        <v>109</v>
      </c>
      <c r="D123" s="17">
        <f t="shared" si="4"/>
        <v>15000</v>
      </c>
      <c r="E123" s="14">
        <v>15000</v>
      </c>
      <c r="F123" s="14"/>
    </row>
    <row r="124" spans="1:6" ht="32.25" customHeight="1">
      <c r="A124" s="9">
        <v>600</v>
      </c>
      <c r="B124" s="9" t="s">
        <v>12</v>
      </c>
      <c r="C124" s="10" t="s">
        <v>23</v>
      </c>
      <c r="D124" s="11">
        <f t="shared" si="4"/>
        <v>46352627.18</v>
      </c>
      <c r="E124" s="11">
        <f>E125</f>
        <v>10938187.18</v>
      </c>
      <c r="F124" s="11">
        <f>F125</f>
        <v>35414440</v>
      </c>
    </row>
    <row r="125" spans="1:6" ht="32.25" customHeight="1">
      <c r="A125" s="12">
        <v>600</v>
      </c>
      <c r="B125" s="12">
        <v>60015</v>
      </c>
      <c r="C125" s="13" t="s">
        <v>110</v>
      </c>
      <c r="D125" s="17">
        <f t="shared" si="4"/>
        <v>46352627.18</v>
      </c>
      <c r="E125" s="17">
        <f>5938187.18+5000000</f>
        <v>10938187.18</v>
      </c>
      <c r="F125" s="17">
        <f>35414440-5000000+5000000</f>
        <v>35414440</v>
      </c>
    </row>
    <row r="126" spans="1:6" ht="30" customHeight="1">
      <c r="A126" s="9">
        <v>630</v>
      </c>
      <c r="B126" s="9" t="s">
        <v>12</v>
      </c>
      <c r="C126" s="10" t="s">
        <v>111</v>
      </c>
      <c r="D126" s="11">
        <f t="shared" si="4"/>
        <v>430000</v>
      </c>
      <c r="E126" s="11">
        <f>E127+E128</f>
        <v>430000</v>
      </c>
      <c r="F126" s="11">
        <f>F127+F128</f>
        <v>0</v>
      </c>
    </row>
    <row r="127" spans="1:6" ht="30" customHeight="1">
      <c r="A127" s="12">
        <v>630</v>
      </c>
      <c r="B127" s="12">
        <v>63003</v>
      </c>
      <c r="C127" s="13" t="s">
        <v>112</v>
      </c>
      <c r="D127" s="17">
        <f t="shared" si="4"/>
        <v>100000</v>
      </c>
      <c r="E127" s="14">
        <v>100000</v>
      </c>
      <c r="F127" s="14"/>
    </row>
    <row r="128" spans="1:6" ht="30" customHeight="1">
      <c r="A128" s="12">
        <v>630</v>
      </c>
      <c r="B128" s="12">
        <v>63095</v>
      </c>
      <c r="C128" s="13" t="s">
        <v>17</v>
      </c>
      <c r="D128" s="17">
        <f t="shared" si="4"/>
        <v>330000</v>
      </c>
      <c r="E128" s="14">
        <v>330000</v>
      </c>
      <c r="F128" s="14"/>
    </row>
    <row r="129" spans="1:6" ht="30" customHeight="1">
      <c r="A129" s="9">
        <v>700</v>
      </c>
      <c r="B129" s="9" t="s">
        <v>12</v>
      </c>
      <c r="C129" s="10" t="s">
        <v>27</v>
      </c>
      <c r="D129" s="11">
        <f t="shared" si="4"/>
        <v>3660000</v>
      </c>
      <c r="E129" s="11">
        <f>E130</f>
        <v>160000</v>
      </c>
      <c r="F129" s="11">
        <f>F130</f>
        <v>3500000</v>
      </c>
    </row>
    <row r="130" spans="1:6" ht="30" customHeight="1">
      <c r="A130" s="12">
        <v>700</v>
      </c>
      <c r="B130" s="12">
        <v>70005</v>
      </c>
      <c r="C130" s="13" t="s">
        <v>28</v>
      </c>
      <c r="D130" s="17">
        <f t="shared" si="4"/>
        <v>3660000</v>
      </c>
      <c r="E130" s="14">
        <v>160000</v>
      </c>
      <c r="F130" s="14">
        <v>3500000</v>
      </c>
    </row>
    <row r="131" spans="1:6" ht="30" customHeight="1">
      <c r="A131" s="9">
        <v>710</v>
      </c>
      <c r="B131" s="9" t="s">
        <v>12</v>
      </c>
      <c r="C131" s="10" t="s">
        <v>30</v>
      </c>
      <c r="D131" s="11">
        <f t="shared" si="4"/>
        <v>752414</v>
      </c>
      <c r="E131" s="11">
        <f>E132+E133+E134</f>
        <v>752414</v>
      </c>
      <c r="F131" s="11">
        <f>F132+F133+F134</f>
        <v>0</v>
      </c>
    </row>
    <row r="132" spans="1:6" ht="30" customHeight="1">
      <c r="A132" s="12">
        <v>710</v>
      </c>
      <c r="B132" s="12">
        <v>71013</v>
      </c>
      <c r="C132" s="13" t="s">
        <v>113</v>
      </c>
      <c r="D132" s="17">
        <f t="shared" si="4"/>
        <v>15000</v>
      </c>
      <c r="E132" s="14">
        <v>15000</v>
      </c>
      <c r="F132" s="14"/>
    </row>
    <row r="133" spans="1:6" ht="30" customHeight="1">
      <c r="A133" s="12">
        <v>710</v>
      </c>
      <c r="B133" s="12">
        <v>71014</v>
      </c>
      <c r="C133" s="13" t="s">
        <v>32</v>
      </c>
      <c r="D133" s="17">
        <f t="shared" si="4"/>
        <v>170000</v>
      </c>
      <c r="E133" s="14">
        <v>170000</v>
      </c>
      <c r="F133" s="14"/>
    </row>
    <row r="134" spans="1:6" ht="30" customHeight="1">
      <c r="A134" s="12">
        <v>710</v>
      </c>
      <c r="B134" s="12">
        <v>71015</v>
      </c>
      <c r="C134" s="13" t="s">
        <v>114</v>
      </c>
      <c r="D134" s="17">
        <f t="shared" si="4"/>
        <v>567414</v>
      </c>
      <c r="E134" s="14">
        <v>567414</v>
      </c>
      <c r="F134" s="14"/>
    </row>
    <row r="135" spans="1:6" ht="30" customHeight="1">
      <c r="A135" s="9">
        <v>750</v>
      </c>
      <c r="B135" s="9" t="s">
        <v>12</v>
      </c>
      <c r="C135" s="10" t="s">
        <v>35</v>
      </c>
      <c r="D135" s="11">
        <f t="shared" si="4"/>
        <v>2229359</v>
      </c>
      <c r="E135" s="11">
        <f>E136+E137+E138+E139+E140</f>
        <v>2229359</v>
      </c>
      <c r="F135" s="11">
        <f>F136+F137+F138+F139+F140</f>
        <v>0</v>
      </c>
    </row>
    <row r="136" spans="1:6" ht="30" customHeight="1">
      <c r="A136" s="12">
        <v>750</v>
      </c>
      <c r="B136" s="12">
        <v>75011</v>
      </c>
      <c r="C136" s="22" t="s">
        <v>36</v>
      </c>
      <c r="D136" s="17">
        <f>E136+F136</f>
        <v>147059</v>
      </c>
      <c r="E136" s="14">
        <v>147059</v>
      </c>
      <c r="F136" s="14"/>
    </row>
    <row r="137" spans="1:6" ht="30" customHeight="1">
      <c r="A137" s="12">
        <v>750</v>
      </c>
      <c r="B137" s="12">
        <v>75020</v>
      </c>
      <c r="C137" s="13" t="s">
        <v>37</v>
      </c>
      <c r="D137" s="17">
        <f t="shared" si="4"/>
        <v>1743800</v>
      </c>
      <c r="E137" s="14">
        <v>1743800</v>
      </c>
      <c r="F137" s="14"/>
    </row>
    <row r="138" spans="1:6" ht="30" customHeight="1">
      <c r="A138" s="12">
        <v>750</v>
      </c>
      <c r="B138" s="12">
        <v>75023</v>
      </c>
      <c r="C138" s="13" t="s">
        <v>39</v>
      </c>
      <c r="D138" s="17">
        <f t="shared" si="4"/>
        <v>290000</v>
      </c>
      <c r="E138" s="14">
        <v>290000</v>
      </c>
      <c r="F138" s="14"/>
    </row>
    <row r="139" spans="1:6" ht="30" customHeight="1">
      <c r="A139" s="12">
        <v>750</v>
      </c>
      <c r="B139" s="12">
        <v>75045</v>
      </c>
      <c r="C139" s="16" t="s">
        <v>115</v>
      </c>
      <c r="D139" s="17">
        <f t="shared" si="4"/>
        <v>36000</v>
      </c>
      <c r="E139" s="14">
        <v>36000</v>
      </c>
      <c r="F139" s="14"/>
    </row>
    <row r="140" spans="1:6" ht="30" customHeight="1">
      <c r="A140" s="12">
        <v>750</v>
      </c>
      <c r="B140" s="12">
        <v>75075</v>
      </c>
      <c r="C140" s="13" t="s">
        <v>40</v>
      </c>
      <c r="D140" s="17">
        <f t="shared" si="4"/>
        <v>12500</v>
      </c>
      <c r="E140" s="14">
        <v>12500</v>
      </c>
      <c r="F140" s="14"/>
    </row>
    <row r="141" spans="1:6" ht="30" customHeight="1">
      <c r="A141" s="9">
        <v>754</v>
      </c>
      <c r="B141" s="9" t="s">
        <v>12</v>
      </c>
      <c r="C141" s="10" t="s">
        <v>43</v>
      </c>
      <c r="D141" s="11">
        <f t="shared" si="4"/>
        <v>13784813</v>
      </c>
      <c r="E141" s="11">
        <f>E142+E143+E144+E145</f>
        <v>11184813</v>
      </c>
      <c r="F141" s="11">
        <f>F142+F143+F144+F145</f>
        <v>2600000</v>
      </c>
    </row>
    <row r="142" spans="1:6" ht="30" customHeight="1">
      <c r="A142" s="12">
        <v>754</v>
      </c>
      <c r="B142" s="12">
        <v>75404</v>
      </c>
      <c r="C142" s="13" t="s">
        <v>116</v>
      </c>
      <c r="D142" s="17">
        <f t="shared" si="4"/>
        <v>2907100</v>
      </c>
      <c r="E142" s="14">
        <v>407100</v>
      </c>
      <c r="F142" s="14">
        <v>2500000</v>
      </c>
    </row>
    <row r="143" spans="1:6" ht="30" customHeight="1">
      <c r="A143" s="12">
        <v>754</v>
      </c>
      <c r="B143" s="12">
        <v>75405</v>
      </c>
      <c r="C143" s="13" t="s">
        <v>117</v>
      </c>
      <c r="D143" s="17">
        <f t="shared" si="4"/>
        <v>206000</v>
      </c>
      <c r="E143" s="14">
        <v>206000</v>
      </c>
      <c r="F143" s="14"/>
    </row>
    <row r="144" spans="1:6" ht="30" customHeight="1">
      <c r="A144" s="12">
        <v>754</v>
      </c>
      <c r="B144" s="12">
        <v>75410</v>
      </c>
      <c r="C144" s="13" t="s">
        <v>118</v>
      </c>
      <c r="D144" s="17">
        <f t="shared" si="4"/>
        <v>200000</v>
      </c>
      <c r="E144" s="14">
        <v>100000</v>
      </c>
      <c r="F144" s="14">
        <v>100000</v>
      </c>
    </row>
    <row r="145" spans="1:6" ht="30" customHeight="1">
      <c r="A145" s="12">
        <v>754</v>
      </c>
      <c r="B145" s="12">
        <v>75411</v>
      </c>
      <c r="C145" s="13" t="s">
        <v>119</v>
      </c>
      <c r="D145" s="17">
        <f t="shared" si="4"/>
        <v>10471713</v>
      </c>
      <c r="E145" s="14">
        <v>10471713</v>
      </c>
      <c r="F145" s="14"/>
    </row>
    <row r="146" spans="1:6" ht="30" customHeight="1">
      <c r="A146" s="9">
        <v>758</v>
      </c>
      <c r="B146" s="9" t="s">
        <v>12</v>
      </c>
      <c r="C146" s="10" t="s">
        <v>52</v>
      </c>
      <c r="D146" s="11">
        <f t="shared" si="4"/>
        <v>8756360</v>
      </c>
      <c r="E146" s="11">
        <f>E147</f>
        <v>8756360</v>
      </c>
      <c r="F146" s="11">
        <f>F147</f>
        <v>0</v>
      </c>
    </row>
    <row r="147" spans="1:6" ht="30" customHeight="1">
      <c r="A147" s="12">
        <v>758</v>
      </c>
      <c r="B147" s="12">
        <v>75832</v>
      </c>
      <c r="C147" s="13" t="s">
        <v>120</v>
      </c>
      <c r="D147" s="17">
        <f t="shared" si="4"/>
        <v>8756360</v>
      </c>
      <c r="E147" s="14">
        <v>8756360</v>
      </c>
      <c r="F147" s="14"/>
    </row>
    <row r="148" spans="1:6" ht="30" customHeight="1">
      <c r="A148" s="9">
        <v>801</v>
      </c>
      <c r="B148" s="9" t="s">
        <v>12</v>
      </c>
      <c r="C148" s="10" t="s">
        <v>55</v>
      </c>
      <c r="D148" s="11">
        <f t="shared" si="4"/>
        <v>106435563.71</v>
      </c>
      <c r="E148" s="11">
        <f>E149+E150+E151+E152+E153+E154+E155+E156+E157+E158+E159</f>
        <v>84039590.71</v>
      </c>
      <c r="F148" s="11">
        <f>F149+F150+F151+F152+F153+F154+F155+F156+F157+F158+F159</f>
        <v>22395973</v>
      </c>
    </row>
    <row r="149" spans="1:6" ht="30" customHeight="1">
      <c r="A149" s="12">
        <v>801</v>
      </c>
      <c r="B149" s="12">
        <v>80102</v>
      </c>
      <c r="C149" s="13" t="s">
        <v>57</v>
      </c>
      <c r="D149" s="17">
        <f t="shared" si="4"/>
        <v>2843676</v>
      </c>
      <c r="E149" s="14">
        <v>2821676</v>
      </c>
      <c r="F149" s="14">
        <v>22000</v>
      </c>
    </row>
    <row r="150" spans="1:6" ht="30" customHeight="1">
      <c r="A150" s="12">
        <v>801</v>
      </c>
      <c r="B150" s="12">
        <v>80111</v>
      </c>
      <c r="C150" s="13" t="s">
        <v>121</v>
      </c>
      <c r="D150" s="17">
        <f t="shared" si="4"/>
        <v>788024</v>
      </c>
      <c r="E150" s="14">
        <v>788024</v>
      </c>
      <c r="F150" s="14"/>
    </row>
    <row r="151" spans="1:6" ht="30" customHeight="1">
      <c r="A151" s="12">
        <v>801</v>
      </c>
      <c r="B151" s="12">
        <v>80113</v>
      </c>
      <c r="C151" s="13" t="s">
        <v>122</v>
      </c>
      <c r="D151" s="17">
        <f t="shared" si="4"/>
        <v>82000</v>
      </c>
      <c r="E151" s="14">
        <v>82000</v>
      </c>
      <c r="F151" s="14"/>
    </row>
    <row r="152" spans="1:6" ht="30" customHeight="1">
      <c r="A152" s="12">
        <v>801</v>
      </c>
      <c r="B152" s="12">
        <v>80120</v>
      </c>
      <c r="C152" s="13" t="s">
        <v>123</v>
      </c>
      <c r="D152" s="17">
        <f t="shared" si="4"/>
        <v>46850937</v>
      </c>
      <c r="E152" s="17">
        <v>32596964</v>
      </c>
      <c r="F152" s="17">
        <f>10753973+3500000</f>
        <v>14253973</v>
      </c>
    </row>
    <row r="153" spans="1:6" ht="30" customHeight="1">
      <c r="A153" s="12">
        <v>801</v>
      </c>
      <c r="B153" s="12">
        <v>80123</v>
      </c>
      <c r="C153" s="13" t="s">
        <v>124</v>
      </c>
      <c r="D153" s="17">
        <f aca="true" t="shared" si="5" ref="D153:D191">E153+F153</f>
        <v>2321625</v>
      </c>
      <c r="E153" s="17">
        <v>2321625</v>
      </c>
      <c r="F153" s="17"/>
    </row>
    <row r="154" spans="1:6" ht="30" customHeight="1">
      <c r="A154" s="12">
        <v>801</v>
      </c>
      <c r="B154" s="12">
        <v>80130</v>
      </c>
      <c r="C154" s="13" t="s">
        <v>61</v>
      </c>
      <c r="D154" s="17">
        <f t="shared" si="5"/>
        <v>46911755.44</v>
      </c>
      <c r="E154" s="17">
        <f>38005120.53-52849.6+458416.64+320891.65+60176.22</f>
        <v>38791755.44</v>
      </c>
      <c r="F154" s="17">
        <v>8120000</v>
      </c>
    </row>
    <row r="155" spans="1:6" ht="30" customHeight="1">
      <c r="A155" s="12">
        <v>801</v>
      </c>
      <c r="B155" s="12">
        <v>80132</v>
      </c>
      <c r="C155" s="13" t="s">
        <v>125</v>
      </c>
      <c r="D155" s="17">
        <f t="shared" si="5"/>
        <v>2731631</v>
      </c>
      <c r="E155" s="14">
        <v>2731631</v>
      </c>
      <c r="F155" s="14"/>
    </row>
    <row r="156" spans="1:6" ht="44.25" customHeight="1">
      <c r="A156" s="12">
        <v>801</v>
      </c>
      <c r="B156" s="12">
        <v>80140</v>
      </c>
      <c r="C156" s="13" t="s">
        <v>126</v>
      </c>
      <c r="D156" s="17">
        <f t="shared" si="5"/>
        <v>1934600</v>
      </c>
      <c r="E156" s="14">
        <v>1934600</v>
      </c>
      <c r="F156" s="14"/>
    </row>
    <row r="157" spans="1:6" ht="35.25" customHeight="1">
      <c r="A157" s="12">
        <v>801</v>
      </c>
      <c r="B157" s="12">
        <v>80146</v>
      </c>
      <c r="C157" s="22" t="s">
        <v>62</v>
      </c>
      <c r="D157" s="17">
        <f t="shared" si="5"/>
        <v>3400</v>
      </c>
      <c r="E157" s="14">
        <v>3400</v>
      </c>
      <c r="F157" s="14"/>
    </row>
    <row r="158" spans="1:6" ht="33" customHeight="1">
      <c r="A158" s="12">
        <v>801</v>
      </c>
      <c r="B158" s="12">
        <v>80148</v>
      </c>
      <c r="C158" s="13" t="s">
        <v>151</v>
      </c>
      <c r="D158" s="17">
        <f t="shared" si="5"/>
        <v>113866</v>
      </c>
      <c r="E158" s="14">
        <v>113866</v>
      </c>
      <c r="F158" s="14"/>
    </row>
    <row r="159" spans="1:6" ht="33" customHeight="1">
      <c r="A159" s="12">
        <v>801</v>
      </c>
      <c r="B159" s="12">
        <v>80195</v>
      </c>
      <c r="C159" s="13" t="s">
        <v>17</v>
      </c>
      <c r="D159" s="17">
        <f t="shared" si="5"/>
        <v>1854049.27</v>
      </c>
      <c r="E159" s="14">
        <v>1854049.27</v>
      </c>
      <c r="F159" s="14"/>
    </row>
    <row r="160" spans="1:6" ht="30" customHeight="1">
      <c r="A160" s="9">
        <v>851</v>
      </c>
      <c r="B160" s="9" t="s">
        <v>12</v>
      </c>
      <c r="C160" s="10" t="s">
        <v>65</v>
      </c>
      <c r="D160" s="11">
        <f t="shared" si="5"/>
        <v>5306639</v>
      </c>
      <c r="E160" s="11">
        <f>E161+E162+E163</f>
        <v>5306639</v>
      </c>
      <c r="F160" s="11">
        <f>F161+F162+F163</f>
        <v>0</v>
      </c>
    </row>
    <row r="161" spans="1:6" ht="35.25" customHeight="1">
      <c r="A161" s="12">
        <v>851</v>
      </c>
      <c r="B161" s="12">
        <v>85153</v>
      </c>
      <c r="C161" s="22" t="s">
        <v>67</v>
      </c>
      <c r="D161" s="17">
        <f>E161+F161</f>
        <v>10300</v>
      </c>
      <c r="E161" s="14">
        <v>10300</v>
      </c>
      <c r="F161" s="14"/>
    </row>
    <row r="162" spans="1:6" ht="33" customHeight="1">
      <c r="A162" s="12">
        <v>851</v>
      </c>
      <c r="B162" s="12">
        <v>85154</v>
      </c>
      <c r="C162" s="13" t="s">
        <v>68</v>
      </c>
      <c r="D162" s="17">
        <f>E162+F162</f>
        <v>18850</v>
      </c>
      <c r="E162" s="14">
        <v>18850</v>
      </c>
      <c r="F162" s="14"/>
    </row>
    <row r="163" spans="1:6" ht="54.75" customHeight="1">
      <c r="A163" s="12">
        <v>851</v>
      </c>
      <c r="B163" s="12">
        <v>85156</v>
      </c>
      <c r="C163" s="13" t="s">
        <v>127</v>
      </c>
      <c r="D163" s="17">
        <f t="shared" si="5"/>
        <v>5277489</v>
      </c>
      <c r="E163" s="14">
        <v>5277489</v>
      </c>
      <c r="F163" s="14"/>
    </row>
    <row r="164" spans="1:6" ht="30" customHeight="1">
      <c r="A164" s="9">
        <v>852</v>
      </c>
      <c r="B164" s="9" t="s">
        <v>12</v>
      </c>
      <c r="C164" s="10" t="s">
        <v>70</v>
      </c>
      <c r="D164" s="11">
        <f t="shared" si="5"/>
        <v>13799594.8</v>
      </c>
      <c r="E164" s="11">
        <f>E165+E166+E167+E168+E169</f>
        <v>13799594.8</v>
      </c>
      <c r="F164" s="11">
        <f>F165+F166+F167+F168+F169</f>
        <v>0</v>
      </c>
    </row>
    <row r="165" spans="1:6" ht="30" customHeight="1">
      <c r="A165" s="12">
        <v>852</v>
      </c>
      <c r="B165" s="12">
        <v>85201</v>
      </c>
      <c r="C165" s="13" t="s">
        <v>71</v>
      </c>
      <c r="D165" s="17">
        <f t="shared" si="5"/>
        <v>4568886</v>
      </c>
      <c r="E165" s="14">
        <v>4568886</v>
      </c>
      <c r="F165" s="14"/>
    </row>
    <row r="166" spans="1:6" ht="30" customHeight="1">
      <c r="A166" s="12">
        <v>852</v>
      </c>
      <c r="B166" s="12">
        <v>85202</v>
      </c>
      <c r="C166" s="13" t="s">
        <v>128</v>
      </c>
      <c r="D166" s="17">
        <f t="shared" si="5"/>
        <v>5444300</v>
      </c>
      <c r="E166" s="14">
        <v>5444300</v>
      </c>
      <c r="F166" s="14"/>
    </row>
    <row r="167" spans="1:6" ht="30" customHeight="1">
      <c r="A167" s="12">
        <v>852</v>
      </c>
      <c r="B167" s="12">
        <v>85204</v>
      </c>
      <c r="C167" s="13" t="s">
        <v>129</v>
      </c>
      <c r="D167" s="17">
        <f t="shared" si="5"/>
        <v>2484858.8</v>
      </c>
      <c r="E167" s="14">
        <v>2484858.8</v>
      </c>
      <c r="F167" s="14"/>
    </row>
    <row r="168" spans="1:6" ht="38.25">
      <c r="A168" s="12">
        <v>852</v>
      </c>
      <c r="B168" s="12">
        <v>85220</v>
      </c>
      <c r="C168" s="13" t="s">
        <v>130</v>
      </c>
      <c r="D168" s="17">
        <f t="shared" si="5"/>
        <v>830000</v>
      </c>
      <c r="E168" s="14">
        <v>830000</v>
      </c>
      <c r="F168" s="14"/>
    </row>
    <row r="169" spans="1:6" ht="30" customHeight="1">
      <c r="A169" s="12">
        <v>852</v>
      </c>
      <c r="B169" s="12">
        <v>85295</v>
      </c>
      <c r="C169" s="13" t="s">
        <v>17</v>
      </c>
      <c r="D169" s="17">
        <f t="shared" si="5"/>
        <v>471550</v>
      </c>
      <c r="E169" s="14">
        <v>471550</v>
      </c>
      <c r="F169" s="14"/>
    </row>
    <row r="170" spans="1:6" ht="34.5" customHeight="1">
      <c r="A170" s="9">
        <v>853</v>
      </c>
      <c r="B170" s="9" t="s">
        <v>12</v>
      </c>
      <c r="C170" s="10" t="s">
        <v>81</v>
      </c>
      <c r="D170" s="11">
        <f t="shared" si="5"/>
        <v>5518422</v>
      </c>
      <c r="E170" s="11">
        <f>E171+E172+E173+E174</f>
        <v>5518422</v>
      </c>
      <c r="F170" s="11">
        <f>F171+F172+F173+F174</f>
        <v>0</v>
      </c>
    </row>
    <row r="171" spans="1:6" ht="30" customHeight="1">
      <c r="A171" s="12">
        <v>853</v>
      </c>
      <c r="B171" s="12">
        <v>85311</v>
      </c>
      <c r="C171" s="13" t="s">
        <v>131</v>
      </c>
      <c r="D171" s="17">
        <f t="shared" si="5"/>
        <v>205500</v>
      </c>
      <c r="E171" s="14">
        <v>205500</v>
      </c>
      <c r="F171" s="14"/>
    </row>
    <row r="172" spans="1:6" ht="30" customHeight="1">
      <c r="A172" s="12">
        <v>853</v>
      </c>
      <c r="B172" s="12">
        <v>85321</v>
      </c>
      <c r="C172" s="13" t="s">
        <v>132</v>
      </c>
      <c r="D172" s="17">
        <f t="shared" si="5"/>
        <v>461000</v>
      </c>
      <c r="E172" s="17">
        <f>452000+9000</f>
        <v>461000</v>
      </c>
      <c r="F172" s="14"/>
    </row>
    <row r="173" spans="1:6" ht="30" customHeight="1">
      <c r="A173" s="12">
        <v>853</v>
      </c>
      <c r="B173" s="12">
        <v>85324</v>
      </c>
      <c r="C173" s="13" t="s">
        <v>133</v>
      </c>
      <c r="D173" s="17">
        <f t="shared" si="5"/>
        <v>342812</v>
      </c>
      <c r="E173" s="14">
        <v>342812</v>
      </c>
      <c r="F173" s="14"/>
    </row>
    <row r="174" spans="1:6" ht="30" customHeight="1">
      <c r="A174" s="12">
        <v>853</v>
      </c>
      <c r="B174" s="12">
        <v>85333</v>
      </c>
      <c r="C174" s="13" t="s">
        <v>134</v>
      </c>
      <c r="D174" s="17">
        <f t="shared" si="5"/>
        <v>4509110</v>
      </c>
      <c r="E174" s="14">
        <v>4509110</v>
      </c>
      <c r="F174" s="14"/>
    </row>
    <row r="175" spans="1:6" ht="30" customHeight="1">
      <c r="A175" s="9">
        <v>854</v>
      </c>
      <c r="B175" s="9" t="s">
        <v>12</v>
      </c>
      <c r="C175" s="10" t="s">
        <v>83</v>
      </c>
      <c r="D175" s="11">
        <f t="shared" si="5"/>
        <v>25959600</v>
      </c>
      <c r="E175" s="11">
        <f>E176+E177+E178+E179+E180+E181+E182</f>
        <v>25648600</v>
      </c>
      <c r="F175" s="11">
        <f>F176+F177+F178+F179+F180+F181+F182</f>
        <v>311000</v>
      </c>
    </row>
    <row r="176" spans="1:6" ht="30" customHeight="1">
      <c r="A176" s="12">
        <v>854</v>
      </c>
      <c r="B176" s="12">
        <v>85401</v>
      </c>
      <c r="C176" s="13" t="s">
        <v>84</v>
      </c>
      <c r="D176" s="18">
        <f t="shared" si="5"/>
        <v>232169</v>
      </c>
      <c r="E176" s="19">
        <v>232169</v>
      </c>
      <c r="F176" s="19"/>
    </row>
    <row r="177" spans="1:6" ht="30" customHeight="1">
      <c r="A177" s="12">
        <v>854</v>
      </c>
      <c r="B177" s="12">
        <v>85403</v>
      </c>
      <c r="C177" s="13" t="s">
        <v>135</v>
      </c>
      <c r="D177" s="17">
        <f t="shared" si="5"/>
        <v>14899200</v>
      </c>
      <c r="E177" s="14">
        <v>14588200</v>
      </c>
      <c r="F177" s="14">
        <v>311000</v>
      </c>
    </row>
    <row r="178" spans="1:6" ht="41.25" customHeight="1">
      <c r="A178" s="12">
        <v>854</v>
      </c>
      <c r="B178" s="12">
        <v>85406</v>
      </c>
      <c r="C178" s="13" t="s">
        <v>136</v>
      </c>
      <c r="D178" s="17">
        <f t="shared" si="5"/>
        <v>3711000</v>
      </c>
      <c r="E178" s="14">
        <v>3711000</v>
      </c>
      <c r="F178" s="14"/>
    </row>
    <row r="179" spans="1:6" ht="30" customHeight="1">
      <c r="A179" s="12">
        <v>854</v>
      </c>
      <c r="B179" s="12">
        <v>85407</v>
      </c>
      <c r="C179" s="13" t="s">
        <v>137</v>
      </c>
      <c r="D179" s="17">
        <f t="shared" si="5"/>
        <v>3241200</v>
      </c>
      <c r="E179" s="14">
        <v>3241200</v>
      </c>
      <c r="F179" s="14"/>
    </row>
    <row r="180" spans="1:6" ht="30" customHeight="1">
      <c r="A180" s="12">
        <v>854</v>
      </c>
      <c r="B180" s="12">
        <v>85410</v>
      </c>
      <c r="C180" s="13" t="s">
        <v>138</v>
      </c>
      <c r="D180" s="17">
        <f aca="true" t="shared" si="6" ref="D180:D185">E180+F180</f>
        <v>3702431</v>
      </c>
      <c r="E180" s="14">
        <v>3702431</v>
      </c>
      <c r="F180" s="14"/>
    </row>
    <row r="181" spans="1:6" ht="41.25" customHeight="1">
      <c r="A181" s="12">
        <v>854</v>
      </c>
      <c r="B181" s="12">
        <v>85412</v>
      </c>
      <c r="C181" s="13" t="s">
        <v>85</v>
      </c>
      <c r="D181" s="17">
        <f t="shared" si="6"/>
        <v>133600</v>
      </c>
      <c r="E181" s="14">
        <v>133600</v>
      </c>
      <c r="F181" s="14"/>
    </row>
    <row r="182" spans="1:6" ht="30" customHeight="1">
      <c r="A182" s="12">
        <v>854</v>
      </c>
      <c r="B182" s="12">
        <v>85417</v>
      </c>
      <c r="C182" s="13" t="s">
        <v>148</v>
      </c>
      <c r="D182" s="17">
        <f t="shared" si="6"/>
        <v>40000</v>
      </c>
      <c r="E182" s="14">
        <v>40000</v>
      </c>
      <c r="F182" s="14"/>
    </row>
    <row r="183" spans="1:6" ht="30" customHeight="1">
      <c r="A183" s="9">
        <v>900</v>
      </c>
      <c r="B183" s="9" t="s">
        <v>12</v>
      </c>
      <c r="C183" s="10" t="s">
        <v>87</v>
      </c>
      <c r="D183" s="11">
        <f t="shared" si="6"/>
        <v>2842800.9799999995</v>
      </c>
      <c r="E183" s="11">
        <f>E184+E185+E186+E187+E188+E189</f>
        <v>2842800.9799999995</v>
      </c>
      <c r="F183" s="11">
        <f>F184+F185+F186+F187+F188+F189</f>
        <v>0</v>
      </c>
    </row>
    <row r="184" spans="1:6" ht="30" customHeight="1">
      <c r="A184" s="12">
        <v>900</v>
      </c>
      <c r="B184" s="12">
        <v>90001</v>
      </c>
      <c r="C184" s="22" t="s">
        <v>88</v>
      </c>
      <c r="D184" s="17">
        <f t="shared" si="6"/>
        <v>3000</v>
      </c>
      <c r="E184" s="14">
        <v>3000</v>
      </c>
      <c r="F184" s="14"/>
    </row>
    <row r="185" spans="1:6" ht="30" customHeight="1">
      <c r="A185" s="12">
        <v>900</v>
      </c>
      <c r="B185" s="12">
        <v>90002</v>
      </c>
      <c r="C185" s="13" t="s">
        <v>89</v>
      </c>
      <c r="D185" s="17">
        <f t="shared" si="6"/>
        <v>525000</v>
      </c>
      <c r="E185" s="14">
        <v>525000</v>
      </c>
      <c r="F185" s="14"/>
    </row>
    <row r="186" spans="1:6" ht="30" customHeight="1">
      <c r="A186" s="12">
        <v>900</v>
      </c>
      <c r="B186" s="12">
        <v>90003</v>
      </c>
      <c r="C186" s="13" t="s">
        <v>90</v>
      </c>
      <c r="D186" s="17">
        <f t="shared" si="5"/>
        <v>1612586.51</v>
      </c>
      <c r="E186" s="14">
        <v>1612586.51</v>
      </c>
      <c r="F186" s="14"/>
    </row>
    <row r="187" spans="1:6" ht="30" customHeight="1">
      <c r="A187" s="12">
        <v>900</v>
      </c>
      <c r="B187" s="12">
        <v>90004</v>
      </c>
      <c r="C187" s="13" t="s">
        <v>91</v>
      </c>
      <c r="D187" s="17">
        <f t="shared" si="5"/>
        <v>550214.47</v>
      </c>
      <c r="E187" s="14">
        <v>550214.47</v>
      </c>
      <c r="F187" s="14"/>
    </row>
    <row r="188" spans="1:6" ht="30" customHeight="1">
      <c r="A188" s="12">
        <v>900</v>
      </c>
      <c r="B188" s="12">
        <v>90007</v>
      </c>
      <c r="C188" s="13" t="s">
        <v>139</v>
      </c>
      <c r="D188" s="17">
        <f t="shared" si="5"/>
        <v>90000</v>
      </c>
      <c r="E188" s="14">
        <v>90000</v>
      </c>
      <c r="F188" s="14"/>
    </row>
    <row r="189" spans="1:6" ht="30.75" customHeight="1">
      <c r="A189" s="12">
        <v>900</v>
      </c>
      <c r="B189" s="12">
        <v>90095</v>
      </c>
      <c r="C189" s="13" t="s">
        <v>17</v>
      </c>
      <c r="D189" s="17">
        <f t="shared" si="5"/>
        <v>62000</v>
      </c>
      <c r="E189" s="14">
        <v>62000</v>
      </c>
      <c r="F189" s="14"/>
    </row>
    <row r="190" spans="1:6" ht="30" customHeight="1">
      <c r="A190" s="9">
        <v>921</v>
      </c>
      <c r="B190" s="9" t="s">
        <v>12</v>
      </c>
      <c r="C190" s="10" t="s">
        <v>94</v>
      </c>
      <c r="D190" s="11">
        <f t="shared" si="5"/>
        <v>10913000</v>
      </c>
      <c r="E190" s="11">
        <f>E191+E192+E193</f>
        <v>10713000</v>
      </c>
      <c r="F190" s="11">
        <f>F191+F192+F193</f>
        <v>200000</v>
      </c>
    </row>
    <row r="191" spans="1:6" ht="30" customHeight="1">
      <c r="A191" s="12">
        <v>921</v>
      </c>
      <c r="B191" s="12">
        <v>92108</v>
      </c>
      <c r="C191" s="13" t="s">
        <v>96</v>
      </c>
      <c r="D191" s="17">
        <f t="shared" si="5"/>
        <v>3240000</v>
      </c>
      <c r="E191" s="14">
        <v>3240000</v>
      </c>
      <c r="F191" s="14"/>
    </row>
    <row r="192" spans="1:6" ht="30" customHeight="1">
      <c r="A192" s="12">
        <v>921</v>
      </c>
      <c r="B192" s="12">
        <v>92110</v>
      </c>
      <c r="C192" s="13" t="s">
        <v>140</v>
      </c>
      <c r="D192" s="17">
        <f>E192+F192</f>
        <v>1080000</v>
      </c>
      <c r="E192" s="14">
        <v>1080000</v>
      </c>
      <c r="F192" s="14"/>
    </row>
    <row r="193" spans="1:6" ht="30" customHeight="1">
      <c r="A193" s="12">
        <v>921</v>
      </c>
      <c r="B193" s="12">
        <v>92116</v>
      </c>
      <c r="C193" s="13" t="s">
        <v>141</v>
      </c>
      <c r="D193" s="17">
        <f>E193+F193</f>
        <v>6593000</v>
      </c>
      <c r="E193" s="14">
        <v>6393000</v>
      </c>
      <c r="F193" s="14">
        <v>200000</v>
      </c>
    </row>
    <row r="194" spans="1:6" ht="30" customHeight="1">
      <c r="A194" s="30" t="s">
        <v>142</v>
      </c>
      <c r="B194" s="30"/>
      <c r="C194" s="30"/>
      <c r="D194" s="23">
        <f>E194+F194</f>
        <v>246776193.67</v>
      </c>
      <c r="E194" s="23">
        <f>E121+E124+E126+E129+E131+E135+E141+E146+E148+E160+E164+E170+E175+E183+E190</f>
        <v>182354780.67</v>
      </c>
      <c r="F194" s="23">
        <f>F121+F124+F126+F129+F131+F135+F141+F146+F148+F160+F164+F170+F175+F183+F190</f>
        <v>64421413</v>
      </c>
    </row>
    <row r="195" spans="1:6" s="20" customFormat="1" ht="30" customHeight="1">
      <c r="A195" s="28" t="s">
        <v>143</v>
      </c>
      <c r="B195" s="28"/>
      <c r="C195" s="28"/>
      <c r="D195" s="24">
        <f>E195+F195</f>
        <v>778211323.6700001</v>
      </c>
      <c r="E195" s="25">
        <f>E119+E194</f>
        <v>638707365.62</v>
      </c>
      <c r="F195" s="25">
        <f>F119+F194</f>
        <v>139503958.05</v>
      </c>
    </row>
    <row r="196" ht="12.75">
      <c r="C196" s="21"/>
    </row>
    <row r="197" ht="12.75">
      <c r="C197" s="21"/>
    </row>
    <row r="198" ht="12.75">
      <c r="C198" s="21"/>
    </row>
    <row r="199" ht="12.75">
      <c r="C199" s="21"/>
    </row>
    <row r="200" ht="12.75">
      <c r="C200" s="21"/>
    </row>
    <row r="201" ht="12.75">
      <c r="C201" s="21"/>
    </row>
    <row r="202" ht="12.75">
      <c r="C202" s="21"/>
    </row>
    <row r="203" ht="12.75">
      <c r="C203" s="21"/>
    </row>
    <row r="204" ht="12.75">
      <c r="C204" s="21"/>
    </row>
    <row r="205" ht="12.75">
      <c r="C205" s="21"/>
    </row>
    <row r="206" ht="12.75">
      <c r="C206" s="21"/>
    </row>
    <row r="207" ht="12.75">
      <c r="C207" s="21"/>
    </row>
    <row r="208" ht="12.75">
      <c r="C208" s="21"/>
    </row>
    <row r="209" ht="12.75">
      <c r="C209" s="21"/>
    </row>
    <row r="210" ht="12.75">
      <c r="C210" s="21"/>
    </row>
    <row r="211" ht="12.75">
      <c r="C211" s="21"/>
    </row>
    <row r="212" ht="12.75">
      <c r="C212" s="21"/>
    </row>
    <row r="213" ht="12.75">
      <c r="C213" s="21"/>
    </row>
    <row r="214" ht="12.75">
      <c r="C214" s="21"/>
    </row>
    <row r="215" ht="12.75">
      <c r="C215" s="21"/>
    </row>
    <row r="216" ht="12.75">
      <c r="C216" s="21"/>
    </row>
    <row r="217" ht="12.75">
      <c r="C217" s="21"/>
    </row>
    <row r="218" ht="12.75">
      <c r="C218" s="21"/>
    </row>
    <row r="219" ht="12.75">
      <c r="C219" s="21"/>
    </row>
    <row r="220" ht="12.75">
      <c r="C220" s="21"/>
    </row>
    <row r="221" ht="12.75">
      <c r="C221" s="21"/>
    </row>
    <row r="222" ht="12.75">
      <c r="C222" s="21"/>
    </row>
    <row r="223" ht="12.75">
      <c r="C223" s="21"/>
    </row>
    <row r="224" ht="12.75">
      <c r="C224" s="21"/>
    </row>
    <row r="225" ht="12.75">
      <c r="C225" s="21"/>
    </row>
    <row r="226" ht="12.75">
      <c r="C226" s="21"/>
    </row>
    <row r="227" ht="12.75">
      <c r="C227" s="21"/>
    </row>
  </sheetData>
  <sheetProtection selectLockedCells="1" selectUnlockedCells="1"/>
  <mergeCells count="17">
    <mergeCell ref="D2:F2"/>
    <mergeCell ref="D3:F3"/>
    <mergeCell ref="D4:F4"/>
    <mergeCell ref="D5:F5"/>
    <mergeCell ref="D6:F6"/>
    <mergeCell ref="A8:F8"/>
    <mergeCell ref="A9:A11"/>
    <mergeCell ref="B9:B11"/>
    <mergeCell ref="C9:C11"/>
    <mergeCell ref="D9:F9"/>
    <mergeCell ref="D10:D11"/>
    <mergeCell ref="E10:F10"/>
    <mergeCell ref="A195:C195"/>
    <mergeCell ref="A13:F13"/>
    <mergeCell ref="A119:C119"/>
    <mergeCell ref="A120:F120"/>
    <mergeCell ref="A194:C194"/>
  </mergeCells>
  <printOptions horizontalCentered="1"/>
  <pageMargins left="0.9840277777777777" right="0.9840277777777777" top="0.9840277777777777" bottom="0.9840277777777777" header="0.5118055555555555" footer="0.5118055555555555"/>
  <pageSetup fitToHeight="8" fitToWidth="1" horizontalDpi="300" verticalDpi="300" orientation="portrait" paperSize="9" scale="8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mankowskaj</cp:lastModifiedBy>
  <cp:lastPrinted>2013-01-02T11:51:33Z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